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updateLinks="neve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PLAN ESTRATEGICO INSTITUCIONAL 2023-2026/SEGUIMIENTOS/"/>
    </mc:Choice>
  </mc:AlternateContent>
  <xr:revisionPtr revIDLastSave="884" documentId="8_{A79B2769-14FA-4EDF-8A00-C82C7FB9602F}" xr6:coauthVersionLast="47" xr6:coauthVersionMax="47" xr10:uidLastSave="{394FEBC7-2A07-4344-B9A3-E90D953ACA52}"/>
  <workbookProtection workbookAlgorithmName="SHA-512" workbookHashValue="G0ZQuBtWvChIZU7q7WJVofSlTg0RnUFVoikxSH1KPV3CxGg2wtBWgyWFO+kz9tX90uT6uSw/wdjUh8luI4d7Yw==" workbookSaltValue="vW8xqsbDffggAjC672lJhA==" workbookSpinCount="100000" lockStructure="1"/>
  <bookViews>
    <workbookView xWindow="-120" yWindow="-120" windowWidth="20730" windowHeight="11040" xr2:uid="{00000000-000D-0000-FFFF-FFFF00000000}"/>
  </bookViews>
  <sheets>
    <sheet name="Seguimiento PEI - 4T 2025" sheetId="8" r:id="rId1"/>
    <sheet name="Listas" sheetId="10" state="hidden" r:id="rId2"/>
  </sheets>
  <externalReferences>
    <externalReference r:id="rId3"/>
  </externalReferences>
  <definedNames>
    <definedName name="_xlnm._FilterDatabase" localSheetId="0" hidden="1">'Seguimiento PEI - 4T 2025'!$A$3:$BD$19</definedName>
    <definedName name="_xlnm.Print_Area" localSheetId="0">'Seguimiento PEI - 4T 2025'!$A$1:$BD$20</definedName>
    <definedName name="Modelo_Integrado_de_Planeación_y_Gestión">#REF!</definedName>
    <definedName name="Objetivos_de_Desarrollo_Sostenibles_ODS">#REF!</definedName>
    <definedName name="Organización_para_la_Cooperación_y_el_Desarrollo_Económicos_OCDE">#REF!</definedName>
    <definedName name="Plan_Marco_de_Implementación_PMI">#REF!</definedName>
    <definedName name="Plan_Nacional_de_Desarrollo_Colombia_Potencia_de_Vida_2022_2026_PND">#REF!</definedName>
    <definedName name="Política_Pública_CONPES">#REF!</definedName>
    <definedName name="Proyectos_de_inversión">#REF!</definedName>
    <definedName name="Recomendaciones_de_Transparencia_por_Colombia">#REF!</definedName>
    <definedName name="Trazado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8" i="8" l="1"/>
  <c r="G11" i="8" l="1"/>
  <c r="AQ17" i="8"/>
  <c r="AQ5" i="8"/>
  <c r="AQ12" i="8" l="1"/>
  <c r="AQ10" i="8"/>
  <c r="AQ7" i="8"/>
  <c r="AQ4" i="8"/>
  <c r="AO14" i="8" l="1"/>
  <c r="AO13" i="8"/>
  <c r="AQ9" i="8" l="1"/>
  <c r="AR12" i="8" l="1"/>
  <c r="AM14" i="8"/>
  <c r="AM13" i="8"/>
  <c r="AR10" i="8" l="1"/>
  <c r="G5" i="8"/>
  <c r="G13" i="8" l="1"/>
  <c r="AI14" i="8"/>
  <c r="AQ14" i="8" s="1"/>
  <c r="AK14" i="8"/>
  <c r="AK13" i="8"/>
  <c r="AQ13" i="8" s="1"/>
  <c r="AK15" i="8"/>
  <c r="U9" i="8" l="1"/>
  <c r="W9" i="8" s="1"/>
  <c r="W5" i="8"/>
  <c r="BC5" i="8" s="1"/>
  <c r="W6" i="8"/>
  <c r="W7" i="8"/>
  <c r="BC7" i="8" s="1"/>
  <c r="BD7" i="8" s="1"/>
  <c r="W8" i="8"/>
  <c r="X8" i="8" s="1"/>
  <c r="W10" i="8"/>
  <c r="W11" i="8"/>
  <c r="W13" i="8"/>
  <c r="BC13" i="8" s="1"/>
  <c r="W14" i="8"/>
  <c r="BC14" i="8" s="1"/>
  <c r="W15" i="8"/>
  <c r="W17" i="8"/>
  <c r="BC17" i="8" s="1"/>
  <c r="W18" i="8"/>
  <c r="W4" i="8"/>
  <c r="BC4" i="8" s="1"/>
  <c r="U12" i="8"/>
  <c r="W12" i="8" s="1"/>
  <c r="U16" i="8"/>
  <c r="W16" i="8" s="1"/>
  <c r="BC16" i="8" s="1"/>
  <c r="AR4" i="8"/>
  <c r="AR5" i="8"/>
  <c r="AH5" i="8"/>
  <c r="AH6" i="8"/>
  <c r="AH7" i="8"/>
  <c r="AH8" i="8"/>
  <c r="AH11" i="8"/>
  <c r="AH13" i="8"/>
  <c r="AH14" i="8"/>
  <c r="AH15" i="8"/>
  <c r="AH16" i="8"/>
  <c r="AH17" i="8"/>
  <c r="AH18" i="8"/>
  <c r="AH4" i="8"/>
  <c r="AG12" i="8"/>
  <c r="AH12" i="8" s="1"/>
  <c r="AG10" i="8"/>
  <c r="AH10" i="8" s="1"/>
  <c r="AG9" i="8"/>
  <c r="AH9" i="8" s="1"/>
  <c r="BA5" i="8"/>
  <c r="BB5" i="8" s="1"/>
  <c r="BA6" i="8"/>
  <c r="BB6" i="8" s="1"/>
  <c r="BA7" i="8"/>
  <c r="BB7" i="8" s="1"/>
  <c r="BA8" i="8"/>
  <c r="BB8" i="8" s="1"/>
  <c r="BA9" i="8"/>
  <c r="BB9" i="8" s="1"/>
  <c r="BA10" i="8"/>
  <c r="BB10" i="8" s="1"/>
  <c r="BA11" i="8"/>
  <c r="BB11" i="8" s="1"/>
  <c r="BA12" i="8"/>
  <c r="BB12" i="8" s="1"/>
  <c r="BA13" i="8"/>
  <c r="BB13" i="8" s="1"/>
  <c r="BA14" i="8"/>
  <c r="BA15" i="8"/>
  <c r="BB15" i="8" s="1"/>
  <c r="BA16" i="8"/>
  <c r="BB16" i="8" s="1"/>
  <c r="BA17" i="8"/>
  <c r="BB17" i="8" s="1"/>
  <c r="BA18" i="8"/>
  <c r="BB18" i="8" s="1"/>
  <c r="BA4" i="8"/>
  <c r="BB4" i="8" s="1"/>
  <c r="AQ6" i="8"/>
  <c r="AR6" i="8" s="1"/>
  <c r="AR7" i="8"/>
  <c r="AR8" i="8"/>
  <c r="AR9" i="8"/>
  <c r="AQ11" i="8"/>
  <c r="AR13" i="8"/>
  <c r="AR14" i="8"/>
  <c r="AQ15" i="8"/>
  <c r="AR15" i="8" s="1"/>
  <c r="AR17" i="8"/>
  <c r="AQ18" i="8"/>
  <c r="M14" i="8"/>
  <c r="G6" i="8"/>
  <c r="BC12" i="8" l="1"/>
  <c r="BD12" i="8" s="1"/>
  <c r="BC6" i="8"/>
  <c r="BD6" i="8" s="1"/>
  <c r="X15" i="8"/>
  <c r="BC15" i="8"/>
  <c r="BD15" i="8" s="1"/>
  <c r="BC11" i="8"/>
  <c r="BD11" i="8" s="1"/>
  <c r="BC9" i="8"/>
  <c r="BD9" i="8" s="1"/>
  <c r="BC10" i="8"/>
  <c r="BD10" i="8" s="1"/>
  <c r="BD4" i="8"/>
  <c r="X5" i="8"/>
  <c r="BD5" i="8"/>
  <c r="BC18" i="8"/>
  <c r="BD18" i="8" s="1"/>
  <c r="BD17" i="8"/>
  <c r="X16" i="8"/>
  <c r="BD16" i="8"/>
  <c r="BB19" i="8"/>
  <c r="BD13" i="8"/>
  <c r="X13" i="8"/>
  <c r="X6" i="8"/>
  <c r="X11" i="8"/>
  <c r="BB14" i="8"/>
  <c r="BD14" i="8"/>
  <c r="X9" i="8"/>
  <c r="X7" i="8"/>
  <c r="AH19" i="8"/>
  <c r="AR18" i="8"/>
  <c r="AR19" i="8" s="1"/>
  <c r="X12" i="8"/>
  <c r="BD19" i="8" l="1"/>
  <c r="X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tc={6A036CD7-C501-4D13-8000-F045C153510E}</author>
    <author>tc={D8891ACF-004E-4E78-A80E-4AAE43D45D08}</author>
    <author>tc={2285CE22-42FC-40DB-8991-B6874B87BFCB}</author>
    <author>tc={8BE7136D-608D-47B4-8519-F5B1D51A23E3}</author>
  </authors>
  <commentList>
    <comment ref="E2" authorId="0" shapeId="0" xr:uid="{E668C8D6-751F-4C71-9EB8-F5DA9312606C}">
      <text>
        <r>
          <rPr>
            <b/>
            <sz val="9"/>
            <color indexed="81"/>
            <rFont val="Tahoma"/>
            <family val="2"/>
          </rPr>
          <t>Mide el avance del (los) resultado(s) esperado(s).</t>
        </r>
      </text>
    </comment>
    <comment ref="G2" authorId="0" shapeId="0" xr:uid="{3076EA06-9961-4B9D-9F67-FEF037B8157A}">
      <text>
        <r>
          <rPr>
            <b/>
            <sz val="9"/>
            <color indexed="81"/>
            <rFont val="Tahoma"/>
            <family val="2"/>
          </rPr>
          <t>Valor o estado de los productos al final del periodo de gobierno.</t>
        </r>
      </text>
    </comment>
    <comment ref="W15" authorId="1" shapeId="0" xr:uid="{6A036CD7-C501-4D13-8000-F045C153510E}">
      <text>
        <t>[Comentario encadenado]
Su versión de Excel le permite leer este comentario encadenado; sin embargo, las ediciones que se apliquen se quitarán si el archivo se abre en una versión más reciente de Excel. Más información: https://go.microsoft.com/fwlink/?linkid=870924
Comentario:
    16 departamentos nuevos para la meta cuatrienio</t>
      </text>
    </comment>
    <comment ref="AG15" authorId="2" shapeId="0" xr:uid="{D8891ACF-004E-4E78-A80E-4AAE43D45D0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alcanzaron 10 departamentos nuevos para la meta cuatrienio</t>
      </text>
    </comment>
    <comment ref="AQ15" authorId="3" shapeId="0" xr:uid="{2285CE22-42FC-40DB-8991-B6874B87BFC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llevan 3 departamentos nuevos para la meta cuatrienio: 
Caldas
Norte de Santander
Quindío</t>
      </text>
    </comment>
    <comment ref="BC15" authorId="4" shapeId="0" xr:uid="{8BE7136D-608D-47B4-8519-F5B1D51A23E3}">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cuatrienio de este indicador es independiente del avance anual. 
La meta cuatrienio de 32 departamentos corresponden a nuevos departamentos visitados durante los 4 años (es decir que se contabilizan una única vez)</t>
      </text>
    </comment>
  </commentList>
</comments>
</file>

<file path=xl/sharedStrings.xml><?xml version="1.0" encoding="utf-8"?>
<sst xmlns="http://schemas.openxmlformats.org/spreadsheetml/2006/main" count="258" uniqueCount="221">
  <si>
    <t xml:space="preserve">AGENCIA NACIONAL DE CONTRATACIÓN PÚBLICA - COLOMBIA COMPRA EFICIENTE - 
PLAN ESTRATEGICO INSTITUCIONAL
2023 -2026									</t>
  </si>
  <si>
    <t>OBJETIVO ESTRATÉGICO PROPUESTO</t>
  </si>
  <si>
    <t xml:space="preserve">DESCRIPCIÓN </t>
  </si>
  <si>
    <t xml:space="preserve">EJES ESTRATÉGICOS </t>
  </si>
  <si>
    <t xml:space="preserve">PRODUCTOS </t>
  </si>
  <si>
    <t xml:space="preserve">INDICADORES </t>
  </si>
  <si>
    <t>DESCRIPCIÓN DEL INDICADOR: SEÑALAR HITOS O ENTREGABLES DE CADA META POR AÑO</t>
  </si>
  <si>
    <t xml:space="preserve">META CUATRIENIO </t>
  </si>
  <si>
    <t>UNIDAD DE MEDIDA</t>
  </si>
  <si>
    <t>RESPONSABLE</t>
  </si>
  <si>
    <t>DESAGREGACIÓN DE META CUATRIENIO</t>
  </si>
  <si>
    <t xml:space="preserve">OBSERVACIONES </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</si>
  <si>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</si>
  <si>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</si>
  <si>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</si>
  <si>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</si>
  <si>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</si>
  <si>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r>
      <rPr>
        <b/>
        <sz val="10"/>
        <rFont val="Verdana"/>
        <family val="2"/>
      </rPr>
      <t xml:space="preserve">Hito 1 </t>
    </r>
    <r>
      <rPr>
        <sz val="10"/>
        <rFont val="Verdana"/>
        <family val="2"/>
      </rPr>
      <t xml:space="preserve">(2024): Modelo de Abastecimiento Estratégico Actualizado (Versión 3.0)
</t>
    </r>
    <r>
      <rPr>
        <b/>
        <sz val="10"/>
        <rFont val="Verdana"/>
        <family val="2"/>
      </rPr>
      <t xml:space="preserve">Hito 2 </t>
    </r>
    <r>
      <rPr>
        <sz val="10"/>
        <rFont val="Verdana"/>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Verdana"/>
        <family val="2"/>
      </rPr>
      <t xml:space="preserve">Hito 3 </t>
    </r>
    <r>
      <rPr>
        <sz val="10"/>
        <rFont val="Verdana"/>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</si>
  <si>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Número </t>
  </si>
  <si>
    <t>Subdirección de Estudios de Mercado y Abastecimiento Estratégico</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</si>
  <si>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</si>
  <si>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t xml:space="preserve">Fortalecimiento de Economías Populares y comunitarias </t>
  </si>
  <si>
    <t xml:space="preserve">Documentos de buenas prácticas contractuales </t>
  </si>
  <si>
    <t xml:space="preserve">Número de documentos elaborados </t>
  </si>
  <si>
    <t xml:space="preserve">Elaboración o actualización de manuales, guías y reglamentos normativos de acuerdo a las necesidades suscitadas de cada vigencia. </t>
  </si>
  <si>
    <t>Número</t>
  </si>
  <si>
    <r>
      <rPr>
        <b/>
        <sz val="10"/>
        <color rgb="FFFF0000"/>
        <rFont val="Verdana"/>
        <family val="2"/>
      </rPr>
      <t xml:space="preserve"> </t>
    </r>
    <r>
      <rPr>
        <b/>
        <sz val="10"/>
        <color theme="1"/>
        <rFont val="Verdana"/>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</si>
  <si>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Verdana"/>
        <family val="2"/>
      </rPr>
      <t>algunos de estos enfocados en promover la participación de actores de economía popular</t>
    </r>
    <r>
      <rPr>
        <sz val="10"/>
        <rFont val="Verdana"/>
        <family val="2"/>
      </rPr>
      <t xml:space="preserve"> </t>
    </r>
    <r>
      <rPr>
        <b/>
        <sz val="10"/>
        <rFont val="Verdana"/>
        <family val="2"/>
      </rPr>
      <t>dentro del sistema de contratación pública, y las demás líneas estratégicas como medio ambiente, entre otras</t>
    </r>
    <r>
      <rPr>
        <sz val="10"/>
        <rFont val="Verdana"/>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</si>
  <si>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Documentos normativos </t>
  </si>
  <si>
    <r>
      <t xml:space="preserve">Número de documentos </t>
    </r>
    <r>
      <rPr>
        <sz val="10"/>
        <rFont val="Verdana"/>
        <family val="2"/>
      </rPr>
      <t>normativos elaborados</t>
    </r>
  </si>
  <si>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</si>
  <si>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</si>
  <si>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</si>
  <si>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</si>
  <si>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Mecanismos de Agregación de Demanda para la Economía Popular  estructurados</t>
  </si>
  <si>
    <t xml:space="preserve">Número de mecanismos de Agregación de Demanda estructurados para la Economía Popular </t>
  </si>
  <si>
    <t>Elaboración de mecanismos de agregación de demanda</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</si>
  <si>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</si>
  <si>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</si>
  <si>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Mecanismos de Agregación de Demanda</t>
  </si>
  <si>
    <t>Porcentaje de proveedores de Economía Popular que participa en los mecanismos puestos en operación a partir del 2023</t>
  </si>
  <si>
    <t>Proveedores de Economía Popular que participan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</si>
  <si>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</si>
  <si>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</si>
  <si>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</si>
  <si>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</si>
  <si>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 xml:space="preserve">Porcentaje de cumplimiento del cronograma de trabajo del proyecto </t>
  </si>
  <si>
    <t>No aplica</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</si>
  <si>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</si>
  <si>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t>Interoperabilidad SECOP con el Registro Único de Proponentes - RUP</t>
  </si>
  <si>
    <t>Número de Sistemas de compras públicas interoperable con el registro Único de Proponentes - RUP</t>
  </si>
  <si>
    <t>2024: Plan de trabajo a ejecutar con Confecámaras para la interoperabilidad con el RUP
2025: Disponibilidad la consulta de manera gratuita y libre del RUP mediante la WEB de la ANCP-CCE u otro mecanismo público y gratuito que se disponga.
2026: Puesta en marcha en producción del Directorio Único de Proveedores del Estado</t>
  </si>
  <si>
    <t>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Puesta en marcha en producción del Directorio Único de Proveedores del Estado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</si>
  <si>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t>Solución tecnológica para la compra y contratación  pública</t>
  </si>
  <si>
    <t>Número de documentos funcionales y técnicos relacionados con el desarrollo de una nueva plataforma de compras publicas</t>
  </si>
  <si>
    <t>interinstitucional</t>
  </si>
  <si>
    <t>Desarrollo del modelo integral de Gobernanza de datos de la ANCP-CCE</t>
  </si>
  <si>
    <t>Fomentar la participación e inclusión de actores del Sistema de Compra Pública a través de mecanismos que promuevan la apropiación y difusión del conocimiento, fortalezcan sus capacidades, y mejoren el relacionamiento con la ciudadanía y grupos de valor.</t>
  </si>
  <si>
    <t xml:space="preserve">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 </t>
  </si>
  <si>
    <t xml:space="preserve">Interinstitucional </t>
  </si>
  <si>
    <t xml:space="preserve">Servicio de capacitación y  formación </t>
  </si>
  <si>
    <t xml:space="preserve">Número de personas capacitadas </t>
  </si>
  <si>
    <t xml:space="preserve">Dirección General </t>
  </si>
  <si>
    <r>
      <rPr>
        <b/>
        <sz val="10"/>
        <rFont val="Verdana"/>
        <family val="2"/>
      </rPr>
      <t>Descripción del producto:</t>
    </r>
    <r>
      <rPr>
        <sz val="10"/>
        <rFont val="Verdana"/>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Verdana"/>
        <family val="2"/>
      </rPr>
      <t xml:space="preserve">
Descripción del modo de medición del indicador:</t>
    </r>
    <r>
      <rPr>
        <sz val="10"/>
        <rFont val="Verdana"/>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</si>
  <si>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</si>
  <si>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r>
      <rPr>
        <b/>
        <sz val="10"/>
        <rFont val="Verdana"/>
        <family val="2"/>
      </rPr>
      <t>Descripción del producto:</t>
    </r>
    <r>
      <rPr>
        <sz val="10"/>
        <rFont val="Verdana"/>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Verdana"/>
        <family val="2"/>
      </rPr>
      <t xml:space="preserve">Descripción del modo de medición del indicador: </t>
    </r>
    <r>
      <rPr>
        <sz val="10"/>
        <rFont val="Verdana"/>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Verdana"/>
        <family val="2"/>
      </rPr>
      <t>.</t>
    </r>
  </si>
  <si>
    <t xml:space="preserve">Despliegue territorial de la estrategia de capacitaciones </t>
  </si>
  <si>
    <t xml:space="preserve">Número  de  Departamentos en que se han desarrollado eventos de  capacitación o formación  de manera presencial. </t>
  </si>
  <si>
    <r>
      <rPr>
        <b/>
        <sz val="10"/>
        <rFont val="Verdana"/>
        <family val="2"/>
      </rPr>
      <t>Descripción del producto:</t>
    </r>
    <r>
      <rPr>
        <sz val="10"/>
        <rFont val="Verdana"/>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Verdana"/>
        <family val="2"/>
      </rPr>
      <t xml:space="preserve">
Descripción del modo de medición del indicador: </t>
    </r>
    <r>
      <rPr>
        <sz val="10"/>
        <rFont val="Verdana"/>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</si>
  <si>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</si>
  <si>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</si>
  <si>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</si>
  <si>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</si>
  <si>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</si>
  <si>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</si>
  <si>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</si>
  <si>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Sistema Integrado de Gestión</t>
  </si>
  <si>
    <t xml:space="preserve">Porcentaje del Sistema Integrado de gestión diseñado e implementado </t>
  </si>
  <si>
    <r>
      <rPr>
        <b/>
        <sz val="10"/>
        <rFont val="Verdana"/>
        <family val="2"/>
      </rPr>
      <t xml:space="preserve">Hito 1 (2024): </t>
    </r>
    <r>
      <rPr>
        <sz val="10"/>
        <rFont val="Verdana"/>
        <family val="2"/>
      </rPr>
      <t xml:space="preserve">(01) un Plan  de implementación del modelo en la Agencia 
                      (01) Documento de diagnóstico de operación de la entidad 
                      (01) Herramientas de construcción y seguimiento
</t>
    </r>
    <r>
      <rPr>
        <b/>
        <sz val="10"/>
        <rFont val="Verdana"/>
        <family val="2"/>
      </rPr>
      <t xml:space="preserve">Hito 2 (2025):  </t>
    </r>
    <r>
      <rPr>
        <sz val="10"/>
        <rFont val="Verdana"/>
        <family val="2"/>
      </rPr>
      <t>(01)</t>
    </r>
    <r>
      <rPr>
        <b/>
        <sz val="10"/>
        <rFont val="Verdana"/>
        <family val="2"/>
      </rPr>
      <t xml:space="preserve"> </t>
    </r>
    <r>
      <rPr>
        <sz val="10"/>
        <rFont val="Verdana"/>
        <family val="2"/>
      </rPr>
      <t xml:space="preserve">Estrategia de comunicación para la divulgación
                      (01) Manual de del Sistema Integrado de Gestión 
</t>
    </r>
    <r>
      <rPr>
        <b/>
        <sz val="10"/>
        <rFont val="Verdana"/>
        <family val="2"/>
      </rPr>
      <t xml:space="preserve">Hito 3 (2026):  </t>
    </r>
    <r>
      <rPr>
        <sz val="10"/>
        <rFont val="Verdana"/>
        <family val="2"/>
      </rPr>
      <t>(01)</t>
    </r>
    <r>
      <rPr>
        <b/>
        <sz val="10"/>
        <rFont val="Verdana"/>
        <family val="2"/>
      </rPr>
      <t xml:space="preserve"> </t>
    </r>
    <r>
      <rPr>
        <sz val="10"/>
        <rFont val="Verdana"/>
        <family val="2"/>
      </rPr>
      <t>Informe de seguimiento e implementación del modelo de operación</t>
    </r>
  </si>
  <si>
    <t>Dirección General</t>
  </si>
  <si>
    <t>Para el desarrollo del Sistema Integrado de Gestión, se debe contar con un equipo interdisciplinario enfocado al desarrollo del sistema.</t>
  </si>
  <si>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</si>
  <si>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</si>
  <si>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r>
      <rPr>
        <b/>
        <sz val="10"/>
        <rFont val="Verdana"/>
        <family val="2"/>
      </rPr>
      <t xml:space="preserve">Hito 1 (2024): </t>
    </r>
    <r>
      <rPr>
        <sz val="10"/>
        <rFont val="Verdana"/>
        <family val="2"/>
      </rPr>
      <t xml:space="preserve">Dos (2) documentos de análisis o evaluación de instrumentos desarrollados por las áreas misionales de la Agencia. 
</t>
    </r>
    <r>
      <rPr>
        <b/>
        <sz val="10"/>
        <rFont val="Verdana"/>
        <family val="2"/>
      </rPr>
      <t>Hito 2 (2025):</t>
    </r>
    <r>
      <rPr>
        <sz val="10"/>
        <rFont val="Verdana"/>
        <family val="2"/>
      </rPr>
      <t xml:space="preserve"> Dos (2) documentos de análisis o evaluación de instrumentos desarrollados por las áreas misionales de la Agencia. 
</t>
    </r>
    <r>
      <rPr>
        <b/>
        <sz val="10"/>
        <rFont val="Verdana"/>
        <family val="2"/>
      </rPr>
      <t xml:space="preserve">Hito 3 (2026): </t>
    </r>
    <r>
      <rPr>
        <sz val="10"/>
        <rFont val="Verdana"/>
        <family val="2"/>
      </rPr>
      <t xml:space="preserve">Dos (2) documentos de análisis o evaluación de instrumentos desarrollados por las áreas misionales de la Agencia. </t>
    </r>
  </si>
  <si>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</si>
  <si>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t>Subdirección de Información y Desarrollo Técnologico</t>
  </si>
  <si>
    <t>N/A</t>
  </si>
  <si>
    <t>Subdirección de Gestión Contractual</t>
  </si>
  <si>
    <t>Dirección General - GI de Articulaciones</t>
  </si>
  <si>
    <t>ombia C...</t>
  </si>
  <si>
    <t>REPORTE DE AVANCE 2023</t>
  </si>
  <si>
    <t>REPORTE DE AVANCE 2024</t>
  </si>
  <si>
    <t>REPORTE DE AVANCE 2025</t>
  </si>
  <si>
    <t>REPORTE DE AVANCE 2026</t>
  </si>
  <si>
    <t>AVANCE CUATRIENIO</t>
  </si>
  <si>
    <t>% DE CUMPLIMIENTO</t>
  </si>
  <si>
    <t>Reporte cuantitativo  1T-2023</t>
  </si>
  <si>
    <t>Resumen acciones cualitativas 1T-2023</t>
  </si>
  <si>
    <t>Reporte cuantitativo  2T-2023</t>
  </si>
  <si>
    <t>Resumen acciones cualitativas 2T-2023</t>
  </si>
  <si>
    <t>Reporte cuantitativo  3T-2023</t>
  </si>
  <si>
    <t>Resumen acciones cualitativas 3T-2023</t>
  </si>
  <si>
    <t>Reporte cuantitativo  4T-2023</t>
  </si>
  <si>
    <t>Resumen acciones cualitativas 4T-2023</t>
  </si>
  <si>
    <t>Avance total 2023</t>
  </si>
  <si>
    <t>% de cumplimiento 2023</t>
  </si>
  <si>
    <t>Reporte cuantitativo  1T-2024</t>
  </si>
  <si>
    <t>Resumen acciones cualitativas 1T-2024</t>
  </si>
  <si>
    <t>Reporte cuantitativo  2T-2024</t>
  </si>
  <si>
    <t>Resumen acciones cualitativas 2T-2024</t>
  </si>
  <si>
    <t>Reporte cuantitativo  3T-2024</t>
  </si>
  <si>
    <t>Resumen acciones cualitativas 3T-2024</t>
  </si>
  <si>
    <t>Reporte cuantitativo  4T-2024</t>
  </si>
  <si>
    <t>Resumen acciones cualitativas 4T-2024</t>
  </si>
  <si>
    <t>Avance total 2024</t>
  </si>
  <si>
    <t>% de cumplimiento 2024</t>
  </si>
  <si>
    <t>Reporte cuantitativo  1T-2025</t>
  </si>
  <si>
    <t>Resumen acciones cualitativas 1T-2025</t>
  </si>
  <si>
    <t>Reporte cuantitativo  2T-2025</t>
  </si>
  <si>
    <t>Resumen acciones cualitativas 2T-2025</t>
  </si>
  <si>
    <t>Reporte cuantitativo  3T-2025</t>
  </si>
  <si>
    <t>Resumen acciones cualitativa 3T-2025</t>
  </si>
  <si>
    <t>Reporte cuantitativo  4T-2025</t>
  </si>
  <si>
    <t>Resumen acciones cualitativa 4T-2025</t>
  </si>
  <si>
    <t>Avance total 2025</t>
  </si>
  <si>
    <t>% de cumplimiento 2025</t>
  </si>
  <si>
    <t>Reporte cuantitativo  1T-2026</t>
  </si>
  <si>
    <t>Resumen acciones cualitativas 1T-2026</t>
  </si>
  <si>
    <t>Reporte cuantitativo  2T-2026</t>
  </si>
  <si>
    <t>Resumen acciones cualitativas 2T-2026</t>
  </si>
  <si>
    <t>Reporte cuantitativo  3T-2026</t>
  </si>
  <si>
    <t>Resumen acciones cualitativas 3T-2026</t>
  </si>
  <si>
    <t>Reporte cuantitativo  4T-2026</t>
  </si>
  <si>
    <t>Resumen acciones cualitativas 4T-2026</t>
  </si>
  <si>
    <t>Avance total 2026</t>
  </si>
  <si>
    <t>% de cumplimiento 2026</t>
  </si>
  <si>
    <t>La Subdirección reporto la actualización del  Modelo de Abastecimiento Estratégico (MAE) en su versión 3.0</t>
  </si>
  <si>
    <t xml:space="preserve">Sin avances para el periodo, se avanza en la contratación del personal que dará continuidad a la actualización del MAE. </t>
  </si>
  <si>
    <t>La fecha de entrega no está prevista para este periodo, no obstante, el equipo de la Subdirección de EMAE a cargo viene realizando avances para el cumplimiento del entregable en el tercer trimestre. 
Se ha avanzado en la actualización de la Herramienta de Análisis de la Demanda y Análisis de la Oferta del MAE con capacidad de descarga. Este desarrollo se configura como una actualización que a su vez se implementará en el MAE, para generar su versión MAE 3.1</t>
  </si>
  <si>
    <t>Se presenta la actualización del Modelo de Abastecimiento Estratégico (MAE) a su versión 3.1, incorporando funcionalidades y herramientas que fortalezcan el enfoque de análisis de datos, la apropiación pedagógica del modelo y la democratización de la información. Se producen mejoras en las Herramientas de Árbol de Categorías y Cubo del Gasto, así mismo, las Herramientas de Análisis de Demanda y Análisis de Oferta con capacidad nueva de descarga de información.</t>
  </si>
  <si>
    <t>Durante la vigencia reportaron el cumplimiento a través de la elaboración de los siguientes Documentos de buenas prácticas contractuales:
Guía de contratación pública sostenible y socialmente responsables
Guía para el manejo de ofertas artificialmente bajas
para incentivar la contratación de mujeres
Manual de Acuerdos Comerciales en Procesos de Contratación 
Guía para promover la participación de las MIPYMES en los procesos de compra y contratación pública”.
Guía para elaborar el Plan Anual de Adquisiciones”
Manual de la modalidad de selección de mínima cuantía</t>
  </si>
  <si>
    <t>Se reporta como avance del indicador: 
1. Publicación para comentarios de la Guía de Lineamientos de Transparencia y Selección Objetiva para el departamento de la Guajira - Objetivo Sexto Constitucional de la Sentencia T-302 del 2017. 
2. Revisión para comentarios de la Guía para la contratación directa de convenios solidarios
3. Revisión para comentarios de la Guía para la elaboración de estudios del sector. 
4. Avance del 40% en la estructuración de la guía para la contratación con entidades sin ánimo de lucro y de reconocida idoneidad.</t>
  </si>
  <si>
    <t>Se avanzó en la publicación de los siguientes documentos: 
1. Guía de Lineamientos de Transparencia y Selección Objetiva para el departamento de la Guajira - Objetivo Sexto Constitucional de la Sentencia T-302 del 2017.
2. Guía para la celebración de convenios solidarios que busca promover la participación de organismos de acción comunal, entidades sin ánimo de lucro, cabildos indígenas y en general organismos de la acción civil en las compras y contratación pública.</t>
  </si>
  <si>
    <t xml:space="preserve">Se avanzó en la publicación de los siguientes documentos: 
1.  Se publicó la Guía de Estudios de Sector donde se presentan metodologías inclusivas que permiten establecer no solo el presupuesto del proceso de selección y el futuro contratista, sino que establezcan criterios de puntuación sostenibles y socialmente responsables. 
2.  Se publicó la Guía para entidades de Régimen Especial de Contratación donde se da lineamientos para estructurar procesos de selección que garanticen el cumplimiento de los principios de la función administrativa, la gestión fiscal y la transparencia.
</t>
  </si>
  <si>
    <t>La Subdirección reporto la elaboración de los siguientes Documentos normativos:
Resolución No. 725 de 2024
Resolución No. 726 de 2024
Resoluciones 463 del 2024
Resolución 464 del 2024 
Resolución 465 del 2024
Decreto reglamentario 147 del 2024
Decreto reglamentario 874 del 2024</t>
  </si>
  <si>
    <t>1. Para la generación de nuevos documentos tipo se realizaron mesas de trabajo con diferentes entidades del Gobierno Nacional con el fin de actualizar los documentos tipo del sector de infraestructura social. 
2. Se sostuvieron mesas técnicas con Ministerio de Ambiente para revisar el Documento tipo para la contratación del programa de esterilización quirúrgica gatos y perros de calle.
3. Se realizaron mesas de trabajo con el Departamento Nacional de Planeación cuyo objeto fue socializar el articulado y la exposición de motivos del proyecto normativo de Compras Públicas de Innovación.
4. Se atendieron mesas de trabajo con DNP, Ministerio de Hacienda y Crédito Público, y Presidencia de la Republica en la revisión del proyecto de decreto reglamentario del artículo 101 de la Ley 2294 de 2023.
5. Se publicó para comentarios en la plataforma SUCOP y en la pagina web de la entidad el proyecto de la Resolución “Por la cual se diseñan y organizan los Sistemas Dinámicos de Adquisición”. 
6. Se estructuró el Proyecto de Decreto “Por el cual se modifican los artículos 2.2.1.2.4.2.6., 2.2.1.2.4.2.7. y 2.2.1.2.4.2.8. de la Subsección 2 de la Sección 4 del Capítulo 2 del Título 1 de la Parte 2 del Libro 2 del Decreto 1082 de 2015, Único Reglamentario del Sector Administrativo de Planeación, y se adicionan otras disposiciones a esa misma”, el cual ya cuenta con observaciones por parte del Departamento Nacional de Planeación, CCI, el Ministerio de Trabajo y el Servicio Público del Empleo.</t>
  </si>
  <si>
    <t>Se expidió la Resolución 358 de junio del 2025 “Por la cual se diseñan y organizan los Sistemas Dinámicos de Adquisición”, de conformidad con el artículo 102 del Plan Nacional de Desarrollo.   
Asimismo se avanza en otras acciones como: 
-Mesas de trabajo con el Ministerio de Vivienda para tratar aspectos relacionados con los documentos tipo de infraestructura social.
-Mesas de trabajo con el Ministerio de Ambiente con relación a la Ley 2232 de 2023, específicamente sobre el reúso de plásticos (madera plástica) en procesos contractuales. 
- Se definió la base de datos de actores interesados en participar en la validación y construcción del proyecto de ley “Por el cual se dictan disposiciones para la Compra Pública de Innovación”.</t>
  </si>
  <si>
    <t>1. Se expidió la Resolución 539 de agosto del 2025 “Por la cual se adopta la versión -2- de los documentos tipo para los procesos de selección de licitación de obra pública del sector de infraestructura social y se deroga la Resolución 219 de 2021; se adoptan los documentos tipo complementarios para los procesos de licitación de obra pública de infraestructura social relacionados con los sectores de educación, salud, cultura, recreación y deporte – versión 2 y se derogan las Resoluciones 220, 392 y 454 de 2021; y se adoptan los documentos tipo complementarios para los procesos de licitación de obra pública de infraestructura social relacionados con los sectores institucional y vivienda”
2. Se expidió la Resolución 540 de agosto del 2025 “Por la cual se adoptan los documentos tipo para los procesos de selección abreviada de menor cuantía de obra pública de infraestructura social; y los documentos tipo complementarios para los procesos de selección abreviada de menor cuantía de obra pública de infraestructura social relacionados con los sectores educación, salud, cultura, recreación y deporte, institucional y vivienda”
3. Se expidió la Resolución 541 de agosto del 2025 “Por la cual se adoptan los documentos tipo para los procesos de mínima cuantía de obra pública de infraestructura social; y los documentos tipo complementarios para los procesos de mínima cuantía de obra pública de infraestructura social relacionados con los sectores educación, salud, cultura, recreación y deporte, institucional y vivienda”</t>
  </si>
  <si>
    <t>Durante la vigencia se estructuraron los siguientes Mecanismos de Agregación de Demanda para la Economía Popular:
IAD Consumibles de impresión
IAD Servicios Generales
IAD Alimentos No perecederos</t>
  </si>
  <si>
    <t>No se reporta avance cuantitativo con corte al 31 de marzo de 2025. No obstante, durante el periodo se avanzado en: 
1. Recepción de las observaciones al proceso del Instrumento de Agregación de Demanda para la Compraventa y/o Suministro de Alimentos Perecederos y No Perecederos para Consumo Humano, a través del módulo Mi Mercado Popular de la TVEC.
2. Apertura de ventanas de registro para los Instrumentos de Agregación de Demanda (IAD) en la plataforma Mi Mercado Popular.
3. Análisis de los insumos estadísticos y el comportamiento de la contratación en procesos hasta mínima cuantía en SECOP, para determinar la mejor opción entre las necesidades más recurrentes de las entidades, con lo cual se definirá el mecanismo de agregación de demanda que se estructurará para vinculación directa de actores de la economía popular.</t>
  </si>
  <si>
    <t>No se reporta avance cuantitativo a corte de 30 de junio. No obstante, se avanza en: 
1. Evaluación de ofertas del AMP para el suministro de alimentos perecederos y no perecederos para el consumo humano y su respectiva entrega. 
2. Análisis de los insumos estadísticos y el comportamiento de la contratación en procesos hasta mínima cuantía en SECOP entre 2021 y 2024, con el fin de determinar la mejor opción entre las necesidades más recurrentes de las entidades, para definir el MAD para vinculación directa de actores de la economía popular.</t>
  </si>
  <si>
    <t>No se reporta avance cuantitativo,  a corte de 30 de septiembre. No obstante, se avanza en: 
1. Durante el mes de septiembre se realizó el informe de evaluación de ofertas y se dio inicio a la audiencia de adjudicación AMP para el suministro de alimentos perecederos y no perecederos para el consumo humano y su respectiva entrega; en el cual se contemplan 532 proponentes habilitados del lote 1, de los cuales 440 corresponden a ofertas de la economía popular y ACFC, y 20 proponentes habilitados del lote 2.
2. Se continua con el análisis de los insumos estadísticos y el comportamiento de la contratación en procesos hasta mínima cuantía en SECOP entre 2021 y 2024, con el fin de determinar la mejor opción entre las necesidades más recurrentes de las entidades, para definir el MAD para vinculación directa de actores de la economía popular.</t>
  </si>
  <si>
    <t>La subdirección mediante los diferentes IAD puestos en operación en el 2024, logró la vinculación de cuatrocientos cuarenta y nueve (449) proveedores, de los cuales ciento treinta y ocho (138)  pertenecen a la economía popular; así, sumados los proveedores de los instrumentos puestos en operación en el año 2023, se tiene un total de quinientos sesenta y seis (566) proveedores, de los cuales ciento sesenta y seis (166) corresponden a actores de la economía popular, representando esto el 29.33% de los proveedores habilitados en la Tienda Virtual del Estado Colombiano (TVEC) y en el módulo Mi Mercado Popular.</t>
  </si>
  <si>
    <t>No se reporta avance cuantitativo con corte al 31 de marzo de 2025. No obstante, durante el periodo se avanzado en:
1. Realización de mesas de gobierno empresarial con actores de la economía popular para el IAD de alimentos. 
2. Se recibieron, a través del módulo Mi Mercado Popular de la TVEC, las observaciones al proceso del Instrumento de Agregación de Demanda para la Compraventa y/o Suministro de Alimentos Perecederos y No Perecederos para Consumo Humano.
3. Se habilito la tercera ventana del IAD Consumibles de impresión, la segunda ventana del IAD Servicios generales y la segunda ventana del IAD Alimentos no perecederos y elementos de aseo personal.
4. En marzo fueron habilitados 19 nuevos proveedores en el IAD Dinámico de Servicios Generales de los cuales 10 son microempresas, correspondientes a la segunda ventana de ingreso de dicho mecanismo.
5. Se dio apertura a la segunda ventana de ingreso de nuevos proponentes al IAD/SDA de Software, donde proveedores nacionales pueden ofrecer productos de software y servicios complementarios. 
El 10 de marzo se envió la solicitud al DNP para el ajuste al indicador “ID 119 - Porcentaje de proveedores de economía popular que participan en los mecanismos puestos en operación a partir del 2023” del PND 2022-2026. Lo anterior, teniendo en cuenta que la Agencia desarrolló y puso en operación una nueva plataforma tecnológica de compras públicas, denominada Mi Mercado Popular, destinada exclusivamente a la vinculación y habilitación de actores de la economía popular en los Mecanismos de Agregación de Demanda, la cual representa una nueva fuente de información y de datos para el cálculo del indicador.</t>
  </si>
  <si>
    <t>No se reporta avance cuantitativo a corte de 30 de junio. No obstante, se avanza en: 
1. Evaluación de ofertas del AMP para el suministro de alimentos perecederos y no perecederos para el consumo humano y su respectiva entrega. 
2. Análisis de los insumos estadísticos y el comportamiento de la contratación en procesos hasta mínima cuantía en SECOP entre 2021 y 2024, con el fin de determinar la mejor opción entre las necesidades más recurrentes de las entidades, para definir el MAD para vinculación directa de actores de la economía popular.
3. Durante el mes de mayo se habilitaron 33 nuevos proveedores en el Instrumento de Agregación de Demanda Dinámico de Consumibles de Impresión, todos del segmento de microempresas y correspondientes a la tercera ventana de ingreso del mecanismo. 
Con relación a la solicitud de ajuste del indicador, el 08 de abril mediante el oficio No. 20253600096903, el Director de Seguimiento y Evaluación de Políticas Públicas del DNP emitió concepto favorable</t>
  </si>
  <si>
    <t>No se reporta avance cuantitativo,  a corte de 30 de septiembre dado que este indicador tiene periodicidad anual. No obstante, dse avanza en: 
1. Adjudicación del AMP para la compraventa o suministro de alimentos perecederos y no perecederos destinados al consumo humano así como su respectiva entrega, el avance se da en el inicio de la audiencia de adjudicación y suspensión de la misma para dar respuesta a las observaciones dadas por los oferentes en el transcurso de la misma audiencia, se programa su reanudación para el 10 de octubre, así como su respectiva entrega, conforme a las fases establecidas en el cronograma del proceso. en el proceso de este AMP se contemplan 532 proponentes habilitados del lote 1, de los cuales 440 corresponden a ofertas de la economía popular y ACFC, y 20 proponentes habilitados del lote 2.
2. Con relación al IAD/SDA de Alimentos no perecederos y elementos de aseo personal, que opera a través del módulo Mi Mercado Popular en la Tienda Virtual del Estado Colombiano, establece como parte de su funcionamiento la apertura periódica de ventanas de ingreso, durante este mes se definió la apertura de una ventana, en donde se espera el ingreso de microempresarios.
3. En la estructuración de la quinta generación del AMP de Servicios de Nube Pública se publicaron los documentos definitivos a los cuales se le hicieron más de 1300 observaciones desde las diferentes entidades y empresarios interesados.</t>
  </si>
  <si>
    <t>Plataforma tecnológica que habilite mecanismos de agregación de demanda por parte de las entidades estatales a actores de la economía popular - Mi Mercado Popular</t>
  </si>
  <si>
    <t xml:space="preserve">Para 2023 plataforma tecnológica que permita efectuar un proceso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</si>
  <si>
    <t>Subdirección de Información y Desarrollo Tecnológico</t>
  </si>
  <si>
    <t xml:space="preserve">Se puso en operación “Mi Mercado Popular”, módulo de la Tienda Virtual del Estado Colombiano (TVEC) </t>
  </si>
  <si>
    <t>A corte de marzo se han implementado las siguientes funcionalidades:
1. Incorporación de un nuevo estado para declaratoria de desierto
2. Se ajustó la plataforma para cargar documentos, que de manera simultánea queden publicados en el minisitio
3. Funcionalidad para la subsanación de documentos en cualquier estado.
Con estas funcionalidades se sigue consolidando la optimización de la plataforma para disponer de herramientas para gestionar compras en la economía popular.</t>
  </si>
  <si>
    <t xml:space="preserve">A corte de junio, se viene trabajando en la optimización de la plataforma, para disponer de una herramienta de gestión de compras en la economía popular. Esto mediante el desarrollo de actividades de soporte para corrección de defectos y de evolutivos con las nuevas funcionalidades que permiten el adecuado uso de la plataforma para realizar transacciones en los IAD habilitados hasta la fecha. 
Entre los ajustes efectuados en el periodo se encuentran:
1. Release 2.0.3, RFC 666, evolutivos: 
1.1 La validación del CDP debe realizarse durante la publicación del evento, permitan volver adjuntar, editar y validar siif. 
1.2. Implementar los ID para los ordenes de compra y eventos de cotización. 
1.3. Parametrizar la condición de registro obligatorio de todos los productos. 
1.4. Crear las funcionalidades necesarias para descargar el listado de proveedores con la toda la información. 
1.5. Crear las funcionalidades necesarias para descargar el listado de IAD y catálogos en los que se encuentra un proveedor. </t>
  </si>
  <si>
    <t xml:space="preserve">A corte de septiembre se cumplió con el 20% del total de la meta. 
Se implementaron las siguientes funcionalidades:
1. Release 2.0.5, RFC 695:
Despliegue de los siguientes evolutivos:
1.1. Interoperabilidad Rues Fase 1. 1.2. Implementar funcionalidad para consulta optimizada de Datos Abiertos. 1.3. Ampliación de caracteres para notas de rechazo, títulos, descripciones (INI-107) . 1.4. Cambiar los textos IAD por MAD. (INI-117) y 1.5. Cargue de archivos de forma individual en el registro proveedores en un IAD. (INI-122).
Solución de los Defectos:
1.6. Nombre del documento soporte para modificaciones . 1.7. Se borran las fechas al ingresar a la opción "Ver Eventos" .
Con estas funcionalidades se sigue consolidando la optimización de la plataforma para disponer de herramientas para gestionar compras en la economia popular. </t>
  </si>
  <si>
    <t>Conforme al hito establecido para la vigencia 2024, se entrego el plan de trabajo, establecido para dar el desarrollo de la interoperabilidad SECOP/RUP.</t>
  </si>
  <si>
    <t xml:space="preserve">Se ha adelantado reuniones de seguimiento con Confecámaras para el desarrollo base de la interoperabilidad, el cual está a cargo de Confecámaras. 
De manera complementaria desde la SIDT se está articulando un plan B para presentar a la Dirección General, mediante el cual cada Cámara de Comercio debería interoperar con CCE para que se reciban los datos requeridos para dar cumplimiento al artículo 99 del PND. </t>
  </si>
  <si>
    <t>A corte de 30 de junio se lleva un avance del 65% del proyecto relacionado con poner a disposición la consulta de manera gratuita y libre del RUP mediante la WEB de la ANCP-CCE u otro mecanismo público y gratuito que se disponga. A la fecha se cuenta con acceso al 90% de la información producto de la interoperabilidad y se lleva un avance del 6% en la generación de la consulta certificada que emitirá la Agencia</t>
  </si>
  <si>
    <t>Se avanzó conforme al cronograma de trabajo para el 3er trimestre; en este momento el proyecto esta al 80% de su ejecución, que conforme a la meta el avance corresponde a el 0,52%.
Se encuentra pendiente de validaciones jurídicas de las Subdirección contractual, las cuales podrían generar ajustes en el desarrollo. Posterior se lanzaría el desarrollo de manera conjunta con Confecámaras lo cual conlleva el plan de medios y comunicaciones. 
Con relación a la interoperabilidad para la consulta del RUP de manera gratuita y libre mediante la WEB de la ANCP-CCE u otro mecanismo público y gratuito que se disponga (Fase 1), la Agencia ha avanzado en:
1) se cuenta con un desarrollo al 99% en preproducción, con base en los requerimientos internos de la fase 1. Ya se ejecutó fase 1 de pruebas y se ajustaron resultados
2) Se solicitó a Confecámaras retroalimentación de los resultados de la interoperabilidad y se generaron comentarios que están siendo atendidos desde la perspectiva jurídica (para el 15 de octubre la subdirección contractual emitirá concepto relacionado con las observaciones de Confecámaras ). Posterior a ello se ajustaría el desarrollo según el concepto relacionado con privacidad de la información.
3) Se espera salir a producción a finales de octubre y de esa manera dar cumplimiento al articulo 99 del PND. Previo a salir a producción, se debe pasar a ambiente de producción y realizar el plan de comunicación con Confecámaras.
Para finales de noviembre Confecámaras entregará la 2a pate de la información requerida (Experiencia y códigos UNCPS). Esta información sería complementaria para generar mas valor a los grupos de interés . La salida a producción del release 2, se haría en diciembre.</t>
  </si>
  <si>
    <t>Se elaboraron los siguientes documentos en cumplimiento de la acción.
Proyecto para el diseño, desarrollo e implementación de la nueva plataforma para el Sistema Electrónico de Contratación Pública – SECOP
Documento que contenga la estrategia para el desarrollo del proyecto.</t>
  </si>
  <si>
    <t>Durante el periodo se consolidaron los documentos de estudios previos preliminares, proyecto de pliegos de condiciones y observaciones al proyecto del pliego de condiciones para el proceso de selección que tiene como objetivo el desarrollo de la nueva plataforma y la elaboración de los documentos de lineamientos técnicos asociados. Asimismo, se realizaron varias audiencias para socializar el proyecto y explicar los criterios de contratación del proceso cargado en SECOPII. También se llevó a cabo una reunión en la comisión cuarta del Senado con el mismo objetivo, a la cual asistió el Director de la Agencia.</t>
  </si>
  <si>
    <t>Debido al alto numero de observaciones que recibió el proceso de selección CCE-CM-001-2025 para la contratación de la nueva plataforma de compras públicas, la Agencia tomo la decisión de descartar el proceso el 06 de junio a través de la plataforma SECOPII, con el fin de revisar en detalle y ajustar el proceso teniendo en cuentas las observaciones recibidas. Para ello, se avanza en la realización de mesas de trabajo con diferentes actores, para construir y estructurar el nuevo proceso; en paralelo se han realizado actualizaciones a los documentos precontractuales. Asimismo, se adelanta solicitud de vigencias futuras ante el Ministerio de Hacienda y Crédito Público para que la ejecución del contrato pueda realizarse en vigencias 2025 y 2026 de manera continua</t>
  </si>
  <si>
    <t>A partir de la cancelación del proceso de selección desarrollado anteriormente, el equipo de la ANCP emprendió acciones orientadas a estructurar un nuevo proyecto, con un alcance y un plazo ampliados, que permita garantizar el adecuado cumplimiento de las metas propuestas. Dentro de las acciones gestionadas se encuentran: 
a.Trámite y aprobación de las vigencias futuras como respaldo financiero para soportar el nuevo alcance, asegurando la disponibilidad de recursos a lo largo de la ejecución del proyecto.
b.Desarrollo de mesas de trabajo con diferentes áreas de la organización, orientadas a precisar los objetivos, lineamientos y estructura del proyecto.
c.Elaboración, revisión y ajuste de los documentos técnicos requeridos para la estructuración de un eventual proceso de selección, asegurando su coherencia con las condiciones estratégicas definidas.
d.Preparación y lanzamiento de la consulta de mercado, como ejercicio previo de planeación que permitirá obtener información clave de los proveedores y del sector, con miras a fortalecer la toma de decisiones y la definición del proceso contractual.</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</si>
  <si>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políticas y estándares de datos y la definición e implementación de la estructura inicial de lo que seria la oficina de datos
Para </t>
    </r>
    <r>
      <rPr>
        <b/>
        <sz val="10"/>
        <color theme="1"/>
        <rFont val="Verdana"/>
        <family val="2"/>
      </rPr>
      <t>2025</t>
    </r>
    <r>
      <rPr>
        <sz val="10"/>
        <color theme="1"/>
        <rFont val="Verdana"/>
        <family val="2"/>
      </rPr>
      <t xml:space="preserve"> el hito contempla la terminación del  plan táctico y operativo del modelo de gobierno de datos que incluye la gestión de datos, la implementación de herramientas de analítica de datos y la consolidación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Comité de Gobierno de Datos</t>
    </r>
  </si>
  <si>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políticas y estándares de datos y la definición e implementación de la estructura inicial de lo que seria la oficina de datos
Para 2025 el hito contempla la terminación del  plan táctico y operativo del modelo de gobierno de datos que incluye la gestión de datos, la implementación de herramientas de analítica de datos y la consolidación de la oficina de datos
Para 2026 el hito será contar con un modelo maduro de gobierno de datos a la luz de las buenas prácticas, liderado por el Comité de Gobierno de Datos</t>
  </si>
  <si>
    <t>Durante la vigencia se identificó la estructura funcional, roles, responsabilidades, lineamientos y políticas del Plan de Gobernanza de Datos, asociados a la implementación y ejecución del proyecto de Gobierno de Datos con el objetivo de definir el esquema para la toma de decisiones, los mecanismos de verificación, monitoreo, control y seguimiento.</t>
  </si>
  <si>
    <t xml:space="preserve">Se entregó un plan de trabajo que incluye los recursos requeridos para desarrollar el proyecto, sin embargo, a  la fecha no se ha comenzado la ejecución de actividades de gobernanza pues no se cuenta con la totalidad de los recursos y el personal para su desarrollo. </t>
  </si>
  <si>
    <t>Las acciones adelantadas han permitido iniciar la consolidación de los cimientos para un modelo de gestión de datos sólido en la ANCP-CCE, al identificar activos, definir estructuras y asignar roles claves para su gobernanza. La designación de responsables del dato va a fortalecer la calidad, trazabilidad y uso ético de la información de la entidad, facilitando su aprovechamiento estratégico. Los proyectos de automatización de documentos tipo, tanto en revisión como en clasificación, representan avances significativos en la supervisión contractual, al reducir la carga manual y generar datos estructurados valiosos para análisis avanzados. 
Estas herramientas fortalecen el control normativo y la transparencia, alineándose con los objetivos del Plan Nacional de Desarrollo y preparando a la entidad para implementar soluciones de analítica más sofisticadas</t>
  </si>
  <si>
    <t>Con la vinculación al equipo de trabajo del rol de Arquitecto de Datos desde el 20 de agosto, se ha venido dinamizando la ejecución de actividades clave en el marco de la Gestión de Datos.
- Se ha avanzado en el desarrollo de los productos del PNID relacionados con Datos Maestros, mediante la presentación de un plan de trabajo detallado, alineado con los plazos establecidos.
- Se dio inicio a la fase preliminar del proyecto de Reingeniería de la Bodega de Datos, centrada en el diagnóstico y levantamiento inicial.
- La incorporación de herramientas avanzadas de Analítica de Datos —como aplicaciones web, OCR, LLM, modelos de IA, consultas semánticas y automatización. 
Con lo anterior, se avanza en la transformación de la gestión de la información contractual, lo cual no sólo optimiza los procesos operativos, sino que fortalece la capacidad de respuesta de la Agencia.</t>
  </si>
  <si>
    <t>En la vigencia 2024 mediante los procesos de capacitación en las tres modalidades: presencial, e-learning y virtual se logró capacitar a un total de 50.302 personas.</t>
  </si>
  <si>
    <t xml:space="preserve">Durante el primer trimestre se capacitaron 2.590, 3.415 y 3.494, en los meses de enero, febrero y marzo respectivamente. </t>
  </si>
  <si>
    <t xml:space="preserve">Durante el segundo trimestre se capacitaron 4.525, 5945 y 5.699, en los meses de abril, mayo y junio respectivamente para un total de 16.169. </t>
  </si>
  <si>
    <t xml:space="preserve">Durante el tercer trimestre se capacitaron 5.391, 7.791 y 6.283 en los meses de julio, agosto y septiembre respectivamente para un total de 19.465. </t>
  </si>
  <si>
    <t>Número  de personas capacitadas de la economía popular y comunitaria</t>
  </si>
  <si>
    <t>Las capacitaciones se han centrado en brindar conocimientos básicos sobre los procesos de contratación y en cómo participar como proveedores. En la vigencia 2024, se identificaron 7.311 actores de la economía popular que participaron de las capacitaciones.</t>
  </si>
  <si>
    <t xml:space="preserve">En el marco de la ruta de la democratización de las compras públicas, se capacitaron 347, 395 y 344 personas durante los meses de enero, febrero y marzo respectivamente, pertenecientes a la economía popular. </t>
  </si>
  <si>
    <t xml:space="preserve">En el marco de la ruta de la democratización, se capacitaron 922, 1.474 y 925 personas de la economía popular durante los meses de abril mayo y junio.  </t>
  </si>
  <si>
    <t xml:space="preserve">Durante el tercer trimestre se capacitaron 1.046, 1.533 y 1.186 personas de la economía popular durante los meses de julio, agosto y septiembre respectivamente. </t>
  </si>
  <si>
    <t>Antioquia, Arauca, Atlántico, Bogotá D.C., Bolívar, Boyacá, Cauca, Cesar, Chocó, Cundinamarca, La Guajira, Magdalena, San Andrés, Providencia y Santa Catalina
Santander, Tolima y Valle del Cauca</t>
  </si>
  <si>
    <t xml:space="preserve">La estrategia hizo presencia en 22 departamentos del país por medio de eventos de capacitación en estos departamentos son: La Guajira; Magdalena; Atlántico; Bolívar; Córdoba; Sucre; Cesar; Antioquia; Risaralda; Valle del Cauca; Nariño; Putumayo; Vichada; Meta; Boyacá; Bogotá D.C.; Arauca; Cundinamarca; Huila; Tolima, Guaviare y Caquetá. </t>
  </si>
  <si>
    <t>Durante el primer trimestre se visitaron 4 departamentos:  Atlántico, Arauca, Santander y Norte de Santander.</t>
  </si>
  <si>
    <t>Durante el segundo trimestres visitaron 17 departamentos: 
Boyacá, Huila y Guaviare, Magdalena, Bolívar, Caquetá, Tolima, Sucre, Córdoba, Nariño, Bogotá, Quindío, Cesar, Valle del Cauca, Cauca, Chocó, y La Guajira</t>
  </si>
  <si>
    <t>Durante el tercer trimestre se visitaron 2 departamentos: 
- Antioquia en el mes de julio 
- Caldas en el mes de septiembre</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</si>
  <si>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elaborados, para un avance estimado del 24%. A junio del 2024 se deben tener elaborados los restantes 4 documentos, para un avance del 56%, alcanzando el 80% proyectado del Plan Estratégico para esa vigencia. </t>
  </si>
  <si>
    <t>Para la vigencia se elaboro la propuesta de rediseño representada por diseño de estructura administrativa, MOPC, y diseño de memorias justificativas. Lo anterior, Aporte a línea estratégica de optimizar el modelo de operación de la Agencia con el propósito de promover sinergias al interior y con otras instituciones, que faciliten los procesos de toma de decisiones y el logro de resultados efectivos.</t>
  </si>
  <si>
    <t>CUMPLIDO EN 2024</t>
  </si>
  <si>
    <t>En cumplimiento de este Indicador se reporto la elaboración del Documento de diagnóstico del modelo de operación de la entidad, del Plan de implementación del modelo, y de herramientas de construcción y seguimiento del SIG.</t>
  </si>
  <si>
    <t>Durante el primer trimestre se avanzó en:  
1. Elaboración y aprobación del plan de trabajo del SIG.
2. Elaboración de las herramientas transversales: 
- Matriz de comunicaciones, participación y consulta. 
- Matriz de Partes Interesadas y Grupos de Valor. 
- Matriz de identificación de productos y servicios. 
3. Aplicación de las herramientas a las dependencias y líderes de lo componentes del SIG.
4. Socialización del diseño del Sistema Integrado de Gestión, consolidación de la información de las herramientas enviadas por los enlaces de las dependencias y líderes de componentes y validación de estas mediante mesa de trabajo, el día 25 de marzo de 2025.</t>
  </si>
  <si>
    <t>Durante el trimestre se avanzó: 
1. Aprobación de las herramientas transversales: 
- Matriz de comunicaciones, participación y consulta.
- Matriz de Partes Interesadas y Grupos de Valor.
- Matriz de identificación de productos y servicios.
2. Consolidación, análisis de información, actualización y aprobación del Contexto de la ANCP-CCE
3. Se estableció la estrategia de comunicaciones del SIG con el fin de definir las actividades requeridas para la socialización,  la apropiación y la implementación del sistema integrado de gestión.</t>
  </si>
  <si>
    <t xml:space="preserve">Para el tercer trimestre no se tenían programadas actividades con relación al diseño e implementación del Sistema Integrado de gestión. </t>
  </si>
  <si>
    <t>La Subdirección reporto los siguientes Insumos estratégicos:
Análisis de las dinámicas de la contratación de la Guajira
Análisis implementación de Documentos Tipo</t>
  </si>
  <si>
    <t xml:space="preserve">Sin avances para el periodo, se avanza en la contratación del personal que desarrollará los insumos estratégicos. </t>
  </si>
  <si>
    <t>Los productos relacionados con este indicador se tienen previstos para entregar en el tercer y cuarto trimestre. No obstante, se han venido realizando avances sobre los mismos. Los documentos previstos a entregar son: 
1. Evaluación de impacto de los instrumentos de Agregación de Demanda -TVEC en la reducción del gasto público relativo de las entidades Estatales en Colombia.
2. Análisis de los instrumentos de agregación de demanda, y la concentración de la contratación.</t>
  </si>
  <si>
    <t>Se avanza en la elaboración del documento de análisis de impacto de los Instrumento de Agregación de Demanda (AMP, TVEC y Mi Mercado Popular), generando evidencia sobre eficiencia, cobertura e inclusión de dichos instrumentos como herramienta central de la compra pública, garantizando ahorro, acceso de Mipymes y actores de la economía popular.
Con dicho documento se presentan avances en: 
- Depuración y sistematización de órdenes en TVEC.
- Análisis de ahorro por categorías.
- Medición de cobertura institucional y territorial.
- Evaluación de participación de MiPymes y economía popular.</t>
  </si>
  <si>
    <t>Áreas</t>
  </si>
  <si>
    <t xml:space="preserve">Dirección General - GI de Planeación </t>
  </si>
  <si>
    <t xml:space="preserve">Secretaria General </t>
  </si>
  <si>
    <t>Durante el cuarto trimestre se capacitaron 11.530, 3.338 y 1.823 en los meses de octubre, noviembre y diciembre respectivamente, para un total de 16.691 en el trimestre, y un total en la vigencia de 61.824 personas capacitadas en el marco de la estrategia de la Ruta de la Democratización.</t>
  </si>
  <si>
    <t xml:space="preserve">Durante el cuarto trimestre se visitaron 3 departamentos, los cuales corresponden a: 
- San Andres y Providencia
- Vichada
- Cundinamarca
Asi las cosas,  en lo corrido de la vigencia se visitaron un total de 26 departamentos (contando a bogotá como uno por su extención). </t>
  </si>
  <si>
    <t xml:space="preserve">Durante el cuarto trimestre se capacitaron 1.620, 1.043 y 470, personas  de la economía popular durante los meses de octubre, noviembre y diciembre respectivamente. Para un total en el cuatrienio de 3.133; y un total en la vigencia de 11.305 personas de la economía popular en el marco de la Ruta de la Democratización. </t>
  </si>
  <si>
    <t xml:space="preserve">Indicador cumplido en el tercer trimestre de la vigencia. </t>
  </si>
  <si>
    <t>Durante el cuarto trimestre de la vigencia se entregaron los siguientes documentos: 
- Análisis de concentración en la Tienda Virtual del Estado Colombiano: Indicadores IHH y Gini 2018-2024.
- Análisis de los Mecanismos de Agregación de Demanda</t>
  </si>
  <si>
    <t>Cumplido en el tercer trimestre de la vigencia</t>
  </si>
  <si>
    <t xml:space="preserve">1. Se expidió el Decreto 1290 del 1 de diciembre de 2025 "Por el cual se modifica el Decreto 147 de 2024 que crea el Mecanismo Especial de Seguimiento y Evaluación de las Políticas Públicas – MESEPP para la superación del Estado de Cosas Inconstitucional en municipios del departamento de La Guajira y, se deroga el Decreto 100 de 2020". 
2. Se expidió la Resolución 952 de 2025 "Por la cual se adoptan los documentos tipo para los procesos de concurso de méritos, para contratar la consultoría de estudios de ingeniería de infraestructura social; que agrupa los sectores de educación, salud, cultura, recreación y deporte, institucional y vivienda".
3. Se expidió la Resolución 953 de 2025 "Por la cual se adopta la versión 2 de los documentos tipo transversales para los procesos de concurso de méritos para contratar la interventoría de obras públicas de infraestructura social, los documentos tipo complementarios para los procesos de concurso de méritos para contratar la interventoría de obra públicas de infraestructura social relacionados con el sector educación, salud, cultura, recreación y deporte, institucional y vivienda y se deroga la Resolución 798 del 29 de diciembre de 2023". </t>
  </si>
  <si>
    <t>Se avanzó en la publicación de los siguientes documentos: 
1.  Guía para la contratación con Entidades Privadas Sin Ánimo de Lucro y de Reconocida Idoneidad donde se determina la reconocida idoneidad de las ESAL, entendida de manera integral.
2.  Lineamientos Generales para la Expedición de Manuales de Contratación en la cual se brindan parámetros para que los manuales de contratación se elaboren conforme a la normatividad vigente y funcionen como un instrumento técnico para la gestión contractual de las entidades estatales, promoviendo eficiencia, transparencia, integridad, sostenibilidad y un uso estratégico y óptimo de los recursos públicos. 
3. Guía para la contratación de obra pública la cual aborda de manera integral las fases precontractuales, contractual y postcontractual, incorporando aspectos jurídicos, técnicos y financieros derivados de la normativa vigente, la jurisprudencia y los lineamientos de los organismos de control, así como buenas prácticas que contribuyen a la correcta ejecución y cierre del expediente contractual 
4.  Guía para la correcta implementación de los Documentos Tipo del sector Infraestructura de Transporte, como instrumentos de buenas prácticas orientados a apoyar a los actores del sistema de compra y contratación pública en la adecuada estructuración, ejecución y cierre de los procesos contractuales</t>
  </si>
  <si>
    <t>Con corte de 31 de diciembre se reporta un avance correspondiente al 15%, restante, el cual se cumple con el Manual del SIG aprobado mediante CIGD del 19 de diciembre de 2025. Así las cosas se llega a un acumulado del 30 % que corresponde a la meta del 2025.</t>
  </si>
  <si>
    <t xml:space="preserve">Durante el mes de diciembre se avanzó en la adjudicación de Mecanismo de Agregación de Demanda que son para incluir directamente a los actores de la economía popular, estos MAD son IAD/SDA papelería el cual cuanta con 15 proveedores y todos son de la economía popular, IAD-SDA medios alternativos el cual cuenta 68 proveedores la economía popular, de igual manera se continua con estructuración del Acuerdo Marco de Precios para la compraventa o suministro de alimentos perecederos y no perecederos destinados al consumo humano, así como su respectiva entrega, conforme a las fases establecidas en el cronograma del proceso.Por otra parte, no se habilitaron nuevos proveedores en el (IAD/SDA) de Software por catálogo, ni en consumibles de impresión, alimentos no perecederos y elementos de aseo personal, servicios generales. Se adjudicaron los (IAD/SDA) medios de comunicación solidarios, (IAD/SDA) compraventa o suministro y distribución de productos de papelería </t>
  </si>
  <si>
    <t>Se reporta avance cualitativo de dos (2) Mecanismo de Agregación de Demanda (MAD) estructurado para la economía popular: 
1. Se adjudico el Instrumento de Agregación de Demanda (IAD) , el MAD adjudicado es INSTRUMENTO DE AGREGACIÓN DE  DEMANDA/SISTEMA DINÁMICO DE ADQUISICIÓN – IAD/SDA – PARA LA COMPRAVENTA O 
SUMINISTRO Y DISTRIBUCION DE PAPELERIA POR PARTE DE LAS ENTIDADES A TRAVES DE MIPYME, este instrumentio recibió 23 ofertas de las cuales 15 quedarob adjudicadas como proveedores. 
2. Se adjudico el INSTRUMENTO DE AGREGACIÓN DE DEMANDA/SISTEMA DINÁMICO DE ADQUISICIÓN – IAD/SDA PARA LA CONTRATACIÓN DE 
SERVICIOS DE MEDIOS DE COMUNICACIÓN ALTERNATIVOS, COMUNITARIOS Y DIGITALES POR PARTE DE LAS ENTIDADES A TRAVES DE MIPYME Y ACTORES DE LA ECONOMÍA POPULAR el cual recibió 295 ofertas de oferentes de la economía popular y de los cuales quedaron adjudicados como proveedores 68.</t>
  </si>
  <si>
    <t xml:space="preserve">La Subdirección Contractual de CCE envió aprobación para el despliegue en producción de la aplicación y dar cumplimiento al artículo 99 del PND.
La aplicación está disponible en el Portal de Colombia Compra Eficiente en la sección de SECOP, para que las Entidades, Proveedores y usuarios en general, tengan acceso público y gratuito a la información consignada en el Registro Único de Proponentes – RUP.
El día 28 de noviembre de 2025 se llevó a cabo la sesión de cierre del proyecto entre Confecámaras y ANCP-CCE. 
Para finales de diciembre Confecámaras entregará la 2a pate de la información requerida (Experiencia y códigos UNCPS). Esta información sería complementaria para generar más valor a los grupos de interés. </t>
  </si>
  <si>
    <t>Para 2025 el hito contemplaba la fase II con el plan táctico y operativo del modelo de gobierno de datos que incluía entre otras cosas la consolidación de la oficina de datos.
Durante la presente vigencia, se trabajó en la estructuración del modelo de gobernanza de datos, del cual uno de sus elementos corresponde al gobierno de datos.
Para el cierre del año, queda propuesta conceptual validada por el subdirector de IDT, en la cual se detalla la estructura sugerida a ser implementada en 2026 por parte de la Agencia para el desarrollo de su modelo de gobierno de datos, dentro del cual está previsto conformar una oficina de datos, como un componente estratégico del gobierno de datos
Dado lo anterior, la SIDT ha estimado que el cumplimiento de ese hito tan solo se pudo ejecutar en un 25%, debido a que tan solo queda la propuesta conceptual mas no la consolidación de la oficina de datos, para lo cual será necesario en 2026 definir sus integrantes, oficializarla, operativizar y desarrollar su modelo de gestión que permita la consolidación de esta oficina en 2027
Teniedo en cuenta que el hito, como se mencionó incialmente estaba conformado por otros elemento, se carga excel en el que se presenta el resultado consolidado del indicador de gobernanza de datos.
La meta para 2025 era lograr un 25% consolidado de avance, alcanzandose un 18.75% como se observa en el cuadro anterior, lo que signfiica que del indicador total se alcanzó un 75% (18.75% de un total de 25%)</t>
  </si>
  <si>
    <t>El proceso relacionado con el diseño y desarrollo de la nueva plataforma de públicas al cierre de la vigencia no pudo ser contratado, toda vez que, cuando se publicó en SECOPII en el mes de marzo, recibió más de 600 comentarios, lo que exigió ajustes técnicos y contractuales y llevó a cerrar el proceso en junio de 2025. Posteriormente, la entidad inició una nueva estructuración con mayor alcance y plazo; sin embargo, y con el fin de definir algunos criterios técnicos y presupuestales, se realizó una nueva consulta al mercado la cual arrojó un mayor costo y un cronograma que excedía las vigencias 2025-2026, por lo hizo inviable adelantar el proceso en la vigencia.
Teniendo en cuenta lo anterior, mediante el Decreto 1484 del 31 de diciembre de 2025, el proyecto de inversión presentó una reducción de recursos, dentro de los cuales se encontraba el valor destinado para la contratación del diseño y desarrollo de la nueva plataforma de públicas, por lo cual, la meta del producto de "Documentos de Lineamientos Técnicos" se disminuyó de 2 a 0 para la vigencia 2025.</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</si>
  <si>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 Documento de lineamiento técnico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</si>
  <si>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técnico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2026 Documento que contenga los términos de referencia para salir a contratar a un desarrollador para la plataforma integral de compras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</si>
</sst>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19" x14ac:knownFonts="1">
    <font>
      <sz val="11"/>
      <color theme="1"/>
      <name val="Calibri"/>
      <family val="2"/>
      <scheme val="minor"/>
    </font>
    <font>
      <b/>
      <sz val="11"/>
      <color theme="1"/>
      <name val="Calibri"/>
      <family val="2"/>
      <scheme val="minor"/>
    </font>
    <font>
      <b/>
      <sz val="9"/>
      <color indexed="81"/>
      <name val="Tahoma"/>
      <family val="2"/>
    </font>
    <font>
      <sz val="8"/>
      <name val="Calibri"/>
      <family val="2"/>
      <scheme val="minor"/>
    </font>
    <font>
      <sz val="11"/>
      <color theme="1"/>
      <name val="Calibri"/>
      <family val="2"/>
      <scheme val="minor"/>
    </font>
    <font>
      <b/>
      <sz val="10"/>
      <color rgb="FF000000"/>
      <name val="Verdana"/>
      <family val="2"/>
    </font>
    <font>
      <sz val="10"/>
      <color rgb="FF000000"/>
      <name val="Verdana"/>
      <family val="2"/>
    </font>
    <font>
      <sz val="10"/>
      <color theme="1"/>
      <name val="Verdana"/>
      <family val="2"/>
    </font>
    <font>
      <b/>
      <sz val="10"/>
      <color theme="1"/>
      <name val="Verdana"/>
      <family val="2"/>
    </font>
    <font>
      <sz val="10"/>
      <name val="Verdana"/>
      <family val="2"/>
    </font>
    <font>
      <b/>
      <sz val="10"/>
      <name val="Verdana"/>
      <family val="2"/>
    </font>
    <font>
      <b/>
      <sz val="12"/>
      <color theme="1"/>
      <name val="Verdana"/>
      <family val="2"/>
    </font>
    <font>
      <sz val="11"/>
      <color theme="1"/>
      <name val="Verdana"/>
      <family val="2"/>
    </font>
    <font>
      <b/>
      <sz val="10"/>
      <color rgb="FFFF0000"/>
      <name val="Verdana"/>
      <family val="2"/>
    </font>
    <font>
      <sz val="8"/>
      <color theme="1"/>
      <name val="Verdana"/>
      <family val="2"/>
    </font>
    <font>
      <b/>
      <sz val="11"/>
      <color theme="1"/>
      <name val="Verdana"/>
      <family val="2"/>
    </font>
    <font>
      <b/>
      <sz val="12"/>
      <color rgb="FF000000"/>
      <name val="Verdana"/>
      <family val="2"/>
    </font>
    <font>
      <b/>
      <sz val="12"/>
      <name val="Verdana"/>
      <family val="2"/>
    </font>
    <font>
      <sz val="9"/>
      <color rgb="FFFFFFFF"/>
      <name val="Segoe UI"/>
      <family val="2"/>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7" tint="0.39997558519241921"/>
        <bgColor indexed="64"/>
      </patternFill>
    </fill>
    <fill>
      <patternFill patternType="solid">
        <fgColor theme="8"/>
        <bgColor indexed="64"/>
      </patternFill>
    </fill>
  </fills>
  <borders count="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s>
  <cellStyleXfs count="3">
    <xf numFmtId="0" fontId="0" fillId="0" borderId="0"/>
    <xf numFmtId="9" fontId="4" fillId="0" borderId="0" applyFont="0" applyFill="0" applyBorder="0" applyAlignment="0" applyProtection="0"/>
    <xf numFmtId="44" fontId="4" fillId="0" borderId="0" applyFont="0" applyFill="0" applyBorder="0" applyAlignment="0" applyProtection="0"/>
  </cellStyleXfs>
  <cellXfs count="162">
    <xf numFmtId="0" fontId="0" fillId="0" borderId="0" xfId="0"/>
    <xf numFmtId="0" fontId="7" fillId="2" borderId="0" xfId="0" applyFont="1" applyFill="1"/>
    <xf numFmtId="0" fontId="7" fillId="2" borderId="0" xfId="0" applyFont="1" applyFill="1" applyAlignment="1">
      <alignment horizontal="center"/>
    </xf>
    <xf numFmtId="0" fontId="7" fillId="2" borderId="0" xfId="0" applyFont="1" applyFill="1" applyAlignment="1">
      <alignment horizontal="center" vertical="center" wrapText="1"/>
    </xf>
    <xf numFmtId="0" fontId="12" fillId="2" borderId="0" xfId="0" applyFont="1" applyFill="1"/>
    <xf numFmtId="0" fontId="7" fillId="2" borderId="0" xfId="0" applyFont="1" applyFill="1" applyAlignment="1">
      <alignment wrapText="1"/>
    </xf>
    <xf numFmtId="0" fontId="7" fillId="2" borderId="0" xfId="0" applyFont="1" applyFill="1" applyAlignment="1">
      <alignment horizontal="center" wrapText="1"/>
    </xf>
    <xf numFmtId="0" fontId="8" fillId="2" borderId="0" xfId="0" applyFont="1" applyFill="1" applyAlignment="1">
      <alignment horizontal="center" wrapText="1"/>
    </xf>
    <xf numFmtId="0" fontId="14" fillId="2" borderId="0" xfId="0" applyFont="1" applyFill="1" applyAlignment="1">
      <alignment horizontal="center" vertical="center" wrapText="1"/>
    </xf>
    <xf numFmtId="0" fontId="8" fillId="2" borderId="0" xfId="0" applyFont="1" applyFill="1" applyAlignment="1">
      <alignment horizontal="center"/>
    </xf>
    <xf numFmtId="0" fontId="7"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xf numFmtId="0" fontId="15" fillId="2" borderId="0" xfId="0" applyFont="1" applyFill="1" applyAlignment="1">
      <alignment horizontal="center" vertical="center"/>
    </xf>
    <xf numFmtId="0" fontId="12" fillId="2" borderId="0" xfId="0" applyFont="1" applyFill="1" applyAlignment="1">
      <alignment horizontal="center" vertical="center"/>
    </xf>
    <xf numFmtId="0" fontId="7" fillId="2" borderId="1" xfId="0" applyFont="1" applyFill="1" applyBorder="1" applyAlignment="1">
      <alignment vertical="center" wrapText="1"/>
    </xf>
    <xf numFmtId="0" fontId="7" fillId="2" borderId="1" xfId="0" applyFont="1" applyFill="1" applyBorder="1"/>
    <xf numFmtId="0" fontId="7" fillId="2" borderId="0" xfId="0" applyFont="1" applyFill="1" applyAlignment="1">
      <alignment vertical="center"/>
    </xf>
    <xf numFmtId="0" fontId="9"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5" borderId="1" xfId="0" applyFont="1" applyFill="1" applyBorder="1" applyAlignment="1">
      <alignment horizontal="justify" vertical="center"/>
    </xf>
    <xf numFmtId="0" fontId="5" fillId="5" borderId="1" xfId="0" applyFont="1" applyFill="1" applyBorder="1" applyAlignment="1">
      <alignment horizontal="center" vertical="center" wrapText="1"/>
    </xf>
    <xf numFmtId="0" fontId="9" fillId="5" borderId="1" xfId="0" applyFont="1" applyFill="1" applyBorder="1" applyAlignment="1">
      <alignment horizontal="justify" vertical="center" wrapText="1"/>
    </xf>
    <xf numFmtId="9" fontId="7" fillId="3" borderId="1" xfId="1" applyFont="1" applyFill="1" applyBorder="1" applyAlignment="1">
      <alignment horizontal="center" vertical="center" wrapText="1"/>
    </xf>
    <xf numFmtId="0" fontId="7" fillId="3" borderId="1" xfId="0" applyFont="1" applyFill="1" applyBorder="1" applyAlignment="1">
      <alignment horizontal="justify" vertical="center" wrapText="1"/>
    </xf>
    <xf numFmtId="2" fontId="7" fillId="3" borderId="1" xfId="0" applyNumberFormat="1" applyFont="1" applyFill="1" applyBorder="1" applyAlignment="1">
      <alignment horizontal="center" vertical="center" wrapText="1"/>
    </xf>
    <xf numFmtId="0" fontId="6" fillId="3" borderId="1" xfId="0" applyFont="1" applyFill="1" applyBorder="1" applyAlignment="1">
      <alignment horizontal="justify" vertical="center" wrapText="1"/>
    </xf>
    <xf numFmtId="0" fontId="8" fillId="5" borderId="1" xfId="0"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0" fontId="9"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3" borderId="13" xfId="0" applyFont="1" applyFill="1" applyBorder="1" applyAlignment="1">
      <alignment horizontal="justify" vertical="center" wrapText="1"/>
    </xf>
    <xf numFmtId="0" fontId="10" fillId="3" borderId="13" xfId="0" applyFont="1" applyFill="1" applyBorder="1" applyAlignment="1">
      <alignment horizontal="center" vertical="center" wrapText="1"/>
    </xf>
    <xf numFmtId="0" fontId="10" fillId="4" borderId="13" xfId="0" applyFont="1" applyFill="1" applyBorder="1" applyAlignment="1">
      <alignment horizontal="center" vertical="center"/>
    </xf>
    <xf numFmtId="0" fontId="9" fillId="3" borderId="11" xfId="0" applyFont="1" applyFill="1" applyBorder="1" applyAlignment="1">
      <alignment horizontal="justify" vertical="center" wrapText="1"/>
    </xf>
    <xf numFmtId="0" fontId="9" fillId="5" borderId="11" xfId="0" applyFont="1" applyFill="1" applyBorder="1" applyAlignment="1">
      <alignment horizontal="justify" vertical="center" wrapText="1"/>
    </xf>
    <xf numFmtId="0" fontId="7" fillId="3" borderId="11" xfId="0" applyFont="1" applyFill="1" applyBorder="1" applyAlignment="1">
      <alignment horizontal="justify" vertical="center" wrapText="1"/>
    </xf>
    <xf numFmtId="0" fontId="9" fillId="3" borderId="14" xfId="0" applyFont="1" applyFill="1" applyBorder="1" applyAlignment="1">
      <alignment horizontal="justify" vertical="center" wrapText="1"/>
    </xf>
    <xf numFmtId="0" fontId="7" fillId="3" borderId="1" xfId="0" applyFont="1" applyFill="1" applyBorder="1"/>
    <xf numFmtId="0" fontId="7" fillId="2" borderId="11" xfId="0" applyFont="1" applyFill="1" applyBorder="1"/>
    <xf numFmtId="0" fontId="7" fillId="3" borderId="13" xfId="0" applyFont="1" applyFill="1" applyBorder="1"/>
    <xf numFmtId="0" fontId="7" fillId="2" borderId="13" xfId="0" applyFont="1" applyFill="1" applyBorder="1"/>
    <xf numFmtId="0" fontId="7" fillId="2" borderId="14" xfId="0" applyFont="1" applyFill="1" applyBorder="1"/>
    <xf numFmtId="0" fontId="11" fillId="3"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9" fontId="11" fillId="3" borderId="1" xfId="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9" fontId="17" fillId="3" borderId="1" xfId="0" applyNumberFormat="1"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10" fontId="6" fillId="5" borderId="1" xfId="0" applyNumberFormat="1" applyFont="1" applyFill="1" applyBorder="1" applyAlignment="1">
      <alignment horizontal="center" vertical="center" wrapText="1"/>
    </xf>
    <xf numFmtId="9" fontId="11" fillId="8" borderId="17" xfId="1" applyFont="1" applyFill="1" applyBorder="1" applyAlignment="1">
      <alignment horizontal="center" vertical="center"/>
    </xf>
    <xf numFmtId="9" fontId="11" fillId="2" borderId="19" xfId="1" applyFont="1" applyFill="1" applyBorder="1" applyAlignment="1">
      <alignment horizontal="center" vertical="center"/>
    </xf>
    <xf numFmtId="0" fontId="10" fillId="3" borderId="23" xfId="0" applyFont="1" applyFill="1" applyBorder="1" applyAlignment="1">
      <alignment horizontal="center" vertical="center" wrapText="1"/>
    </xf>
    <xf numFmtId="0" fontId="7" fillId="3" borderId="2" xfId="0" applyFont="1" applyFill="1" applyBorder="1"/>
    <xf numFmtId="0" fontId="7" fillId="3" borderId="15" xfId="0" applyFont="1" applyFill="1" applyBorder="1"/>
    <xf numFmtId="0" fontId="8" fillId="8" borderId="18" xfId="0" applyFont="1" applyFill="1" applyBorder="1" applyAlignment="1">
      <alignment horizontal="center" vertical="center" wrapText="1"/>
    </xf>
    <xf numFmtId="0" fontId="8" fillId="7" borderId="19" xfId="0" applyFont="1" applyFill="1" applyBorder="1" applyAlignment="1">
      <alignment horizontal="center" vertical="center"/>
    </xf>
    <xf numFmtId="0" fontId="10" fillId="7" borderId="3" xfId="0" applyFont="1" applyFill="1" applyBorder="1" applyAlignment="1">
      <alignment horizontal="center" vertical="center" wrapText="1"/>
    </xf>
    <xf numFmtId="9" fontId="8" fillId="8" borderId="19" xfId="1" applyFont="1" applyFill="1" applyBorder="1" applyAlignment="1">
      <alignment horizontal="center" vertical="center"/>
    </xf>
    <xf numFmtId="9" fontId="15" fillId="2" borderId="0" xfId="1" applyFont="1" applyFill="1" applyAlignment="1">
      <alignment horizontal="center" vertical="center"/>
    </xf>
    <xf numFmtId="9" fontId="8" fillId="8" borderId="24" xfId="1" applyFont="1" applyFill="1" applyBorder="1" applyAlignment="1">
      <alignment horizontal="center" vertical="center"/>
    </xf>
    <xf numFmtId="9" fontId="15" fillId="2" borderId="3" xfId="1" applyFont="1" applyFill="1" applyBorder="1" applyAlignment="1">
      <alignment horizontal="center" vertical="center"/>
    </xf>
    <xf numFmtId="9" fontId="8" fillId="7" borderId="19" xfId="1" applyFont="1" applyFill="1" applyBorder="1" applyAlignment="1">
      <alignment horizontal="center" vertical="center"/>
    </xf>
    <xf numFmtId="0" fontId="10" fillId="7" borderId="4" xfId="0" applyFont="1" applyFill="1" applyBorder="1" applyAlignment="1">
      <alignment vertical="center" wrapText="1"/>
    </xf>
    <xf numFmtId="0" fontId="8" fillId="7" borderId="25" xfId="0" applyFont="1" applyFill="1" applyBorder="1" applyAlignment="1">
      <alignment horizontal="center" vertical="center"/>
    </xf>
    <xf numFmtId="1" fontId="8" fillId="7" borderId="25" xfId="1" applyNumberFormat="1" applyFont="1" applyFill="1" applyBorder="1" applyAlignment="1">
      <alignment horizontal="center" vertical="center"/>
    </xf>
    <xf numFmtId="10" fontId="8" fillId="7" borderId="25" xfId="1" applyNumberFormat="1" applyFont="1" applyFill="1" applyBorder="1" applyAlignment="1">
      <alignment horizontal="center" vertical="center"/>
    </xf>
    <xf numFmtId="9" fontId="8" fillId="7" borderId="25" xfId="0" applyNumberFormat="1" applyFont="1" applyFill="1" applyBorder="1" applyAlignment="1">
      <alignment horizontal="center" vertical="center"/>
    </xf>
    <xf numFmtId="2" fontId="8" fillId="7" borderId="25" xfId="0" applyNumberFormat="1" applyFont="1" applyFill="1" applyBorder="1" applyAlignment="1">
      <alignment horizontal="center" vertical="center"/>
    </xf>
    <xf numFmtId="9" fontId="8" fillId="7" borderId="25" xfId="1" applyFont="1" applyFill="1" applyBorder="1" applyAlignment="1">
      <alignment horizontal="center" vertical="center"/>
    </xf>
    <xf numFmtId="1" fontId="8" fillId="7" borderId="26" xfId="0" applyNumberFormat="1" applyFont="1" applyFill="1" applyBorder="1" applyAlignment="1">
      <alignment horizontal="center" vertical="center"/>
    </xf>
    <xf numFmtId="0" fontId="8" fillId="8" borderId="3" xfId="0" applyFont="1" applyFill="1" applyBorder="1" applyAlignment="1">
      <alignment horizontal="center" vertical="center" wrapText="1"/>
    </xf>
    <xf numFmtId="0" fontId="8" fillId="7" borderId="20" xfId="0" applyFont="1" applyFill="1" applyBorder="1" applyAlignment="1">
      <alignment horizontal="center" vertical="center"/>
    </xf>
    <xf numFmtId="0" fontId="8" fillId="8" borderId="6" xfId="0" applyFont="1" applyFill="1" applyBorder="1" applyAlignment="1">
      <alignment horizontal="center" vertical="center" wrapText="1"/>
    </xf>
    <xf numFmtId="0" fontId="10" fillId="7" borderId="3" xfId="0" applyFont="1" applyFill="1" applyBorder="1" applyAlignment="1">
      <alignment vertical="center" wrapText="1"/>
    </xf>
    <xf numFmtId="0" fontId="8" fillId="7" borderId="18" xfId="0" applyFont="1" applyFill="1" applyBorder="1" applyAlignment="1">
      <alignment horizontal="center" vertical="center"/>
    </xf>
    <xf numFmtId="9" fontId="8" fillId="8" borderId="16" xfId="1" applyFont="1" applyFill="1" applyBorder="1" applyAlignment="1">
      <alignment horizontal="center" vertical="center"/>
    </xf>
    <xf numFmtId="0" fontId="7" fillId="3" borderId="2" xfId="0" applyFont="1" applyFill="1" applyBorder="1" applyAlignment="1">
      <alignment horizontal="center" vertical="center"/>
    </xf>
    <xf numFmtId="0" fontId="7" fillId="3" borderId="15" xfId="0" applyFont="1" applyFill="1" applyBorder="1" applyAlignment="1">
      <alignment horizontal="center" vertical="center"/>
    </xf>
    <xf numFmtId="9" fontId="7"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2" fontId="11" fillId="2" borderId="19" xfId="1"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13" xfId="0" applyFont="1" applyFill="1" applyBorder="1" applyAlignment="1">
      <alignment horizontal="center" vertical="center"/>
    </xf>
    <xf numFmtId="9" fontId="7" fillId="3" borderId="1"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12"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10" fontId="7" fillId="3" borderId="1" xfId="0" applyNumberFormat="1" applyFont="1" applyFill="1" applyBorder="1" applyAlignment="1">
      <alignment horizontal="center" vertical="center"/>
    </xf>
    <xf numFmtId="0" fontId="9" fillId="2" borderId="11" xfId="0" applyFont="1" applyFill="1" applyBorder="1" applyAlignment="1">
      <alignment horizontal="center" vertical="center" wrapText="1"/>
    </xf>
    <xf numFmtId="0" fontId="7" fillId="2" borderId="11" xfId="0" applyFont="1" applyFill="1" applyBorder="1" applyAlignment="1">
      <alignment vertical="center" wrapText="1"/>
    </xf>
    <xf numFmtId="10" fontId="8" fillId="7" borderId="19" xfId="1" applyNumberFormat="1" applyFont="1" applyFill="1" applyBorder="1" applyAlignment="1">
      <alignment horizontal="center" vertical="center"/>
    </xf>
    <xf numFmtId="9" fontId="15" fillId="2" borderId="0" xfId="0" applyNumberFormat="1" applyFont="1" applyFill="1" applyAlignment="1">
      <alignment horizontal="center" vertical="center"/>
    </xf>
    <xf numFmtId="164" fontId="15" fillId="2" borderId="0" xfId="1" applyNumberFormat="1" applyFont="1" applyFill="1" applyAlignment="1">
      <alignment horizontal="center" vertical="center"/>
    </xf>
    <xf numFmtId="10" fontId="15" fillId="2" borderId="0" xfId="1" applyNumberFormat="1" applyFont="1" applyFill="1" applyAlignment="1">
      <alignment horizontal="center" vertical="center"/>
    </xf>
    <xf numFmtId="9" fontId="7" fillId="3" borderId="1" xfId="1" applyFont="1" applyFill="1" applyBorder="1" applyAlignment="1">
      <alignment horizontal="center" vertical="center"/>
    </xf>
    <xf numFmtId="9" fontId="16" fillId="5" borderId="1" xfId="2" applyNumberFormat="1" applyFont="1" applyFill="1" applyBorder="1" applyAlignment="1">
      <alignment horizontal="center" vertical="center" wrapText="1"/>
    </xf>
    <xf numFmtId="9" fontId="9" fillId="3" borderId="1" xfId="1" applyFont="1" applyFill="1" applyBorder="1" applyAlignment="1">
      <alignment horizontal="center" vertical="center" wrapText="1"/>
    </xf>
    <xf numFmtId="10" fontId="8" fillId="7" borderId="19" xfId="0" applyNumberFormat="1" applyFont="1" applyFill="1" applyBorder="1" applyAlignment="1">
      <alignment horizontal="center" vertical="center"/>
    </xf>
    <xf numFmtId="1" fontId="11" fillId="5" borderId="1" xfId="0" applyNumberFormat="1" applyFont="1" applyFill="1" applyBorder="1" applyAlignment="1">
      <alignment horizontal="center" vertical="center" wrapText="1"/>
    </xf>
    <xf numFmtId="0" fontId="18" fillId="0" borderId="0" xfId="0" applyFont="1"/>
    <xf numFmtId="9" fontId="12" fillId="2" borderId="0" xfId="0" applyNumberFormat="1" applyFont="1" applyFill="1" applyAlignment="1">
      <alignment horizontal="center" vertical="center"/>
    </xf>
    <xf numFmtId="10" fontId="12" fillId="2" borderId="0" xfId="0" applyNumberFormat="1" applyFont="1" applyFill="1" applyAlignment="1">
      <alignment horizontal="center" vertical="center"/>
    </xf>
    <xf numFmtId="0" fontId="1" fillId="0" borderId="0" xfId="0" applyFont="1" applyAlignment="1">
      <alignment horizontal="center"/>
    </xf>
    <xf numFmtId="0" fontId="7" fillId="2" borderId="1" xfId="0" applyFont="1" applyFill="1" applyBorder="1" applyAlignment="1">
      <alignment horizontal="justify" vertical="center" wrapText="1"/>
    </xf>
    <xf numFmtId="0" fontId="8" fillId="2" borderId="1" xfId="0" applyFont="1" applyFill="1" applyBorder="1" applyAlignment="1">
      <alignment horizontal="justify" vertical="center"/>
    </xf>
    <xf numFmtId="0" fontId="7" fillId="2" borderId="13" xfId="0" applyFont="1" applyFill="1" applyBorder="1" applyAlignment="1">
      <alignment horizontal="justify" vertical="center" wrapText="1"/>
    </xf>
    <xf numFmtId="0" fontId="9" fillId="2" borderId="1" xfId="0" applyFont="1" applyFill="1" applyBorder="1" applyAlignment="1">
      <alignment horizontal="justify" vertical="center" wrapText="1"/>
    </xf>
    <xf numFmtId="0" fontId="7" fillId="0" borderId="1" xfId="0" applyFont="1" applyBorder="1" applyAlignment="1">
      <alignment horizontal="justify" vertical="center" wrapText="1"/>
    </xf>
    <xf numFmtId="1" fontId="18" fillId="0" borderId="0" xfId="0" applyNumberFormat="1" applyFont="1" applyAlignment="1">
      <alignment horizontal="center" vertical="center"/>
    </xf>
    <xf numFmtId="10" fontId="8" fillId="8" borderId="19" xfId="1" applyNumberFormat="1" applyFont="1" applyFill="1" applyBorder="1" applyAlignment="1">
      <alignment horizontal="center" vertical="center"/>
    </xf>
    <xf numFmtId="0" fontId="7" fillId="2" borderId="1" xfId="0" applyFont="1" applyFill="1" applyBorder="1" applyAlignment="1">
      <alignment wrapText="1"/>
    </xf>
    <xf numFmtId="0" fontId="7" fillId="2" borderId="13" xfId="0" applyFont="1" applyFill="1" applyBorder="1" applyAlignment="1">
      <alignment vertical="center" wrapText="1"/>
    </xf>
    <xf numFmtId="9"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10" fontId="7" fillId="3" borderId="1" xfId="0" applyNumberFormat="1"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11" xfId="0" applyFont="1" applyFill="1" applyBorder="1" applyAlignment="1">
      <alignment vertical="center"/>
    </xf>
    <xf numFmtId="0" fontId="7" fillId="2" borderId="14" xfId="0" applyFont="1" applyFill="1" applyBorder="1" applyAlignment="1">
      <alignment vertical="center" wrapText="1"/>
    </xf>
    <xf numFmtId="0" fontId="7" fillId="2" borderId="11" xfId="0" applyFont="1" applyFill="1" applyBorder="1" applyAlignment="1">
      <alignment wrapText="1"/>
    </xf>
    <xf numFmtId="0" fontId="7" fillId="2" borderId="11" xfId="0" applyFont="1" applyFill="1" applyBorder="1" applyAlignment="1">
      <alignment horizontal="justify" vertical="center" wrapText="1"/>
    </xf>
    <xf numFmtId="9" fontId="8" fillId="7" borderId="19" xfId="0" applyNumberFormat="1" applyFont="1" applyFill="1" applyBorder="1" applyAlignment="1">
      <alignment horizontal="center" vertical="center"/>
    </xf>
    <xf numFmtId="164" fontId="15" fillId="2" borderId="3" xfId="1" applyNumberFormat="1"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8" fillId="8" borderId="16" xfId="0" applyFont="1" applyFill="1" applyBorder="1" applyAlignment="1">
      <alignment horizontal="center" vertical="center"/>
    </xf>
    <xf numFmtId="0" fontId="8" fillId="8" borderId="17" xfId="0" applyFont="1" applyFill="1" applyBorder="1" applyAlignment="1">
      <alignment horizontal="center" vertical="center"/>
    </xf>
    <xf numFmtId="0" fontId="9" fillId="5" borderId="1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1" fillId="0" borderId="0" xfId="0" applyFont="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8" xfId="0" applyFont="1" applyFill="1" applyBorder="1" applyAlignment="1">
      <alignment horizontal="center" vertical="center"/>
    </xf>
    <xf numFmtId="0" fontId="10" fillId="4" borderId="13" xfId="0" applyFont="1" applyFill="1" applyBorder="1" applyAlignment="1">
      <alignment horizontal="center" vertical="center"/>
    </xf>
  </cellXfs>
  <cellStyles count="3">
    <cellStyle name="Moneda" xfId="2" builtinId="4"/>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307861</xdr:colOff>
      <xdr:row>0</xdr:row>
      <xdr:rowOff>244931</xdr:rowOff>
    </xdr:from>
    <xdr:to>
      <xdr:col>1</xdr:col>
      <xdr:colOff>321467</xdr:colOff>
      <xdr:row>0</xdr:row>
      <xdr:rowOff>1342221</xdr:rowOff>
    </xdr:to>
    <xdr:pic>
      <xdr:nvPicPr>
        <xdr:cNvPr id="2" name="Imagen 1" descr="Imagen que contiene Logotipo&#10;&#10;Descripción generada automáticamente">
          <a:extLst>
            <a:ext uri="{FF2B5EF4-FFF2-40B4-BE49-F238E27FC236}">
              <a16:creationId xmlns:a16="http://schemas.microsoft.com/office/drawing/2014/main" id="{5978CC87-35B9-4D87-B405-66D3804B81A0}"/>
            </a:ext>
          </a:extLst>
        </xdr:cNvPr>
        <xdr:cNvPicPr>
          <a:picLocks noChangeAspect="1"/>
        </xdr:cNvPicPr>
      </xdr:nvPicPr>
      <xdr:blipFill>
        <a:blip xmlns:r="http://schemas.openxmlformats.org/officeDocument/2006/relationships" r:embed="rId1"/>
        <a:stretch>
          <a:fillRect/>
        </a:stretch>
      </xdr:blipFill>
      <xdr:spPr>
        <a:xfrm>
          <a:off x="307861" y="244931"/>
          <a:ext cx="2513919" cy="1097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4/Matriz%20%20PEI.xlsx" TargetMode="External"/><Relationship Id="rId2" Type="http://schemas.openxmlformats.org/officeDocument/2006/relationships/externalLinkPath" Target="https://cceficiente-my.sharepoint.com/personal/maira_davila_colombiacompra_gov_co/Documents/ANCP-CCE/PLANES%20Y%20PROGRAMAS/PLAN%20ESTRATEGICO%20INSTITUCIONAL%202023-2026/2024/Matriz%20%20PEI.xlsx" TargetMode="External"/><Relationship Id="rId1" Type="http://schemas.openxmlformats.org/officeDocument/2006/relationships/externalLinkPath" Target="/personal/maira_davila_colombiacompra_gov_co/Documents/ANCP-CCE/PLANES%20Y%20PROGRAMAS/PLAN%20ESTRATEGICO%20INSTITUCIONAL%202023-2026/2024/Matriz%20%20P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lan Estrategico Institucional"/>
      <sheetName val="Modificaciones"/>
      <sheetName val="Seguimiento 2024"/>
      <sheetName val="sept 2024"/>
      <sheetName val="PEI"/>
      <sheetName val="Listas"/>
      <sheetName val="Hoja1"/>
    </sheetNames>
    <sheetDataSet>
      <sheetData sheetId="0"/>
      <sheetData sheetId="1"/>
      <sheetData sheetId="2">
        <row r="6">
          <cell r="D6" t="str">
            <v>No. indicadores por áreas</v>
          </cell>
        </row>
        <row r="7">
          <cell r="C7" t="str">
            <v>Dirección General - GI Articulaciones</v>
          </cell>
          <cell r="D7">
            <v>3</v>
          </cell>
        </row>
        <row r="8">
          <cell r="C8" t="str">
            <v>Dirección General - GI Planeación</v>
          </cell>
          <cell r="D8">
            <v>1</v>
          </cell>
        </row>
        <row r="9">
          <cell r="C9" t="str">
            <v>Secretaría General</v>
          </cell>
          <cell r="D9">
            <v>1</v>
          </cell>
        </row>
        <row r="10">
          <cell r="C10" t="str">
            <v>Subdirección de Negocios</v>
          </cell>
          <cell r="D10">
            <v>2</v>
          </cell>
        </row>
        <row r="11">
          <cell r="C11" t="str">
            <v>Subdirección de Gestión Contractual</v>
          </cell>
          <cell r="D11">
            <v>2</v>
          </cell>
        </row>
        <row r="12">
          <cell r="C12" t="str">
            <v>Subdirección de IDT</v>
          </cell>
          <cell r="D12">
            <v>4</v>
          </cell>
        </row>
        <row r="13">
          <cell r="C13" t="str">
            <v>Subdirección de EMAE</v>
          </cell>
          <cell r="D13">
            <v>2</v>
          </cell>
        </row>
        <row r="14">
          <cell r="C14" t="str">
            <v>Total</v>
          </cell>
          <cell r="D14">
            <v>15</v>
          </cell>
        </row>
      </sheetData>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Maira Alejandra Davila Villaquiran" id="{03EA911A-7EAD-425E-8E6F-A64560CD5617}" userId="S::maira.davila@colombiacompra.gov.co::79a3309f-f09e-4161-be31-a5b870dc5b0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5" dT="2025-07-17T23:53:33.90" personId="{03EA911A-7EAD-425E-8E6F-A64560CD5617}" id="{6A036CD7-C501-4D13-8000-F045C153510E}">
    <text>16 departamentos nuevos para la meta cuatrienio</text>
  </threadedComment>
  <threadedComment ref="AG15" dT="2025-07-17T23:53:12.68" personId="{03EA911A-7EAD-425E-8E6F-A64560CD5617}" id="{D8891ACF-004E-4E78-A80E-4AAE43D45D08}">
    <text>Se alcanzaron 10 departamentos nuevos para la meta cuatrienio</text>
  </threadedComment>
  <threadedComment ref="AQ15" dT="2025-07-17T23:52:48.91" personId="{03EA911A-7EAD-425E-8E6F-A64560CD5617}" id="{2285CE22-42FC-40DB-8991-B6874B87BFCB}">
    <text>Se llevan 3 departamentos nuevos para la meta cuatrienio: 
Caldas
Norte de Santander
Quindío</text>
  </threadedComment>
  <threadedComment ref="BC15" dT="2025-07-17T23:52:29.02" personId="{03EA911A-7EAD-425E-8E6F-A64560CD5617}" id="{8BE7136D-608D-47B4-8519-F5B1D51A23E3}">
    <text>El avance cuatrienio de este indicador es independiente del avance anual. 
La meta cuatrienio de 32 departamentos corresponden a nuevos departamentos visitados durante los 4 años (es decir que se contabilizan una única vez)</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BCAF-23BF-4E11-87AB-CA3E20D58361}">
  <sheetPr>
    <pageSetUpPr fitToPage="1"/>
  </sheetPr>
  <dimension ref="A1:BD25"/>
  <sheetViews>
    <sheetView tabSelected="1" view="pageBreakPreview" topLeftCell="X1" zoomScale="60" zoomScaleNormal="80" workbookViewId="0">
      <pane ySplit="3" topLeftCell="A18" activePane="bottomLeft" state="frozen"/>
      <selection activeCell="F8" sqref="F8"/>
      <selection pane="bottomLeft" activeCell="AP18" sqref="AP18"/>
    </sheetView>
  </sheetViews>
  <sheetFormatPr baseColWidth="10" defaultColWidth="11.42578125" defaultRowHeight="39" customHeight="1" x14ac:dyDescent="0.2"/>
  <cols>
    <col min="1" max="1" width="37.5703125" style="1" customWidth="1"/>
    <col min="2" max="2" width="32.85546875" style="1" customWidth="1"/>
    <col min="3" max="3" width="28.28515625" style="6" customWidth="1"/>
    <col min="4" max="4" width="35.85546875" style="2" customWidth="1"/>
    <col min="5" max="5" width="28.85546875" style="2" customWidth="1"/>
    <col min="6" max="6" width="69.28515625" style="2" customWidth="1"/>
    <col min="7" max="8" width="20.42578125" style="2" customWidth="1"/>
    <col min="9" max="9" width="28.85546875" style="9" customWidth="1"/>
    <col min="10" max="13" width="12.85546875" style="10" customWidth="1"/>
    <col min="14" max="14" width="80.28515625" style="11" customWidth="1"/>
    <col min="15" max="15" width="25.7109375" style="4" hidden="1" customWidth="1"/>
    <col min="16" max="16" width="50.7109375" style="4" hidden="1" customWidth="1"/>
    <col min="17" max="17" width="25.7109375" style="4" hidden="1" customWidth="1"/>
    <col min="18" max="18" width="50.7109375" style="4" hidden="1" customWidth="1"/>
    <col min="19" max="19" width="25.7109375" style="4" hidden="1" customWidth="1"/>
    <col min="20" max="20" width="50.7109375" style="4" hidden="1" customWidth="1"/>
    <col min="21" max="21" width="25.7109375" style="14" hidden="1" customWidth="1"/>
    <col min="22" max="22" width="50.7109375" style="4" hidden="1" customWidth="1"/>
    <col min="23" max="24" width="25.7109375" style="12" customWidth="1"/>
    <col min="25" max="25" width="25.7109375" style="4" hidden="1" customWidth="1"/>
    <col min="26" max="26" width="50.7109375" style="4" hidden="1" customWidth="1"/>
    <col min="27" max="27" width="25.7109375" style="4" hidden="1" customWidth="1"/>
    <col min="28" max="28" width="50.7109375" style="4" hidden="1" customWidth="1"/>
    <col min="29" max="29" width="25.7109375" style="4" hidden="1" customWidth="1"/>
    <col min="30" max="30" width="50.7109375" style="4" hidden="1" customWidth="1"/>
    <col min="31" max="31" width="25.7109375" style="14" hidden="1" customWidth="1"/>
    <col min="32" max="32" width="50.7109375" style="99" hidden="1" customWidth="1"/>
    <col min="33" max="34" width="25.7109375" style="4" customWidth="1"/>
    <col min="35" max="35" width="25.7109375" style="14" hidden="1" customWidth="1"/>
    <col min="36" max="36" width="70.5703125" style="14" hidden="1" customWidth="1"/>
    <col min="37" max="37" width="25.7109375" style="14" hidden="1" customWidth="1"/>
    <col min="38" max="38" width="65.140625" style="14" hidden="1" customWidth="1"/>
    <col min="39" max="39" width="25.7109375" style="4" hidden="1" customWidth="1"/>
    <col min="40" max="40" width="57.85546875" style="4" hidden="1" customWidth="1"/>
    <col min="41" max="41" width="25.7109375" style="14" customWidth="1"/>
    <col min="42" max="42" width="74" style="4" customWidth="1"/>
    <col min="43" max="44" width="25.7109375" style="13" customWidth="1"/>
    <col min="45" max="45" width="25.7109375" style="4" hidden="1" customWidth="1"/>
    <col min="46" max="46" width="50.7109375" style="4" hidden="1" customWidth="1"/>
    <col min="47" max="47" width="25.7109375" style="4" hidden="1" customWidth="1"/>
    <col min="48" max="48" width="50.7109375" style="4" hidden="1" customWidth="1"/>
    <col min="49" max="49" width="25.7109375" style="4" hidden="1" customWidth="1"/>
    <col min="50" max="50" width="50.7109375" style="4" hidden="1" customWidth="1"/>
    <col min="51" max="51" width="25.7109375" style="4" hidden="1" customWidth="1"/>
    <col min="52" max="52" width="50.7109375" style="4" hidden="1" customWidth="1"/>
    <col min="53" max="54" width="25.7109375" style="4" hidden="1" customWidth="1"/>
    <col min="55" max="56" width="27" style="4" customWidth="1"/>
    <col min="57" max="16384" width="11.42578125" style="4"/>
  </cols>
  <sheetData>
    <row r="1" spans="1:56" ht="124.5" customHeight="1" thickBot="1" x14ac:dyDescent="0.25">
      <c r="A1" s="157" t="s">
        <v>0</v>
      </c>
      <c r="B1" s="157"/>
      <c r="C1" s="157"/>
      <c r="D1" s="157"/>
      <c r="E1" s="157"/>
      <c r="F1" s="157"/>
      <c r="G1" s="157"/>
      <c r="H1" s="157"/>
      <c r="I1" s="157"/>
      <c r="J1" s="157"/>
      <c r="K1" s="157"/>
      <c r="L1" s="157"/>
      <c r="M1" s="157"/>
      <c r="N1" s="157"/>
      <c r="AQ1" s="122"/>
      <c r="BC1" s="113" t="s">
        <v>89</v>
      </c>
    </row>
    <row r="2" spans="1:56" s="17" customFormat="1" ht="42.75" customHeight="1" thickBot="1" x14ac:dyDescent="0.3">
      <c r="A2" s="158" t="s">
        <v>1</v>
      </c>
      <c r="B2" s="160" t="s">
        <v>2</v>
      </c>
      <c r="C2" s="153" t="s">
        <v>3</v>
      </c>
      <c r="D2" s="160" t="s">
        <v>4</v>
      </c>
      <c r="E2" s="160" t="s">
        <v>5</v>
      </c>
      <c r="F2" s="153" t="s">
        <v>6</v>
      </c>
      <c r="G2" s="153" t="s">
        <v>7</v>
      </c>
      <c r="H2" s="153" t="s">
        <v>8</v>
      </c>
      <c r="I2" s="153" t="s">
        <v>9</v>
      </c>
      <c r="J2" s="153" t="s">
        <v>10</v>
      </c>
      <c r="K2" s="153"/>
      <c r="L2" s="153"/>
      <c r="M2" s="153"/>
      <c r="N2" s="155" t="s">
        <v>11</v>
      </c>
      <c r="O2" s="136" t="s">
        <v>90</v>
      </c>
      <c r="P2" s="137"/>
      <c r="Q2" s="137"/>
      <c r="R2" s="137"/>
      <c r="S2" s="137"/>
      <c r="T2" s="137"/>
      <c r="U2" s="137"/>
      <c r="V2" s="137"/>
      <c r="W2" s="137"/>
      <c r="X2" s="138"/>
      <c r="Y2" s="136" t="s">
        <v>91</v>
      </c>
      <c r="Z2" s="137"/>
      <c r="AA2" s="137"/>
      <c r="AB2" s="137"/>
      <c r="AC2" s="137"/>
      <c r="AD2" s="137"/>
      <c r="AE2" s="137"/>
      <c r="AF2" s="137"/>
      <c r="AG2" s="137"/>
      <c r="AH2" s="138"/>
      <c r="AI2" s="136" t="s">
        <v>92</v>
      </c>
      <c r="AJ2" s="137"/>
      <c r="AK2" s="137"/>
      <c r="AL2" s="137"/>
      <c r="AM2" s="137"/>
      <c r="AN2" s="137"/>
      <c r="AO2" s="137"/>
      <c r="AP2" s="137"/>
      <c r="AQ2" s="137"/>
      <c r="AR2" s="138"/>
      <c r="AS2" s="136" t="s">
        <v>93</v>
      </c>
      <c r="AT2" s="137"/>
      <c r="AU2" s="137"/>
      <c r="AV2" s="137"/>
      <c r="AW2" s="137"/>
      <c r="AX2" s="137"/>
      <c r="AY2" s="137"/>
      <c r="AZ2" s="137"/>
      <c r="BA2" s="137"/>
      <c r="BB2" s="138"/>
      <c r="BC2" s="139" t="s">
        <v>94</v>
      </c>
      <c r="BD2" s="141" t="s">
        <v>95</v>
      </c>
    </row>
    <row r="3" spans="1:56" s="17" customFormat="1" ht="33" customHeight="1" thickBot="1" x14ac:dyDescent="0.3">
      <c r="A3" s="159"/>
      <c r="B3" s="161"/>
      <c r="C3" s="154"/>
      <c r="D3" s="161"/>
      <c r="E3" s="161"/>
      <c r="F3" s="154"/>
      <c r="G3" s="154"/>
      <c r="H3" s="154"/>
      <c r="I3" s="154"/>
      <c r="J3" s="42">
        <v>2023</v>
      </c>
      <c r="K3" s="42">
        <v>2024</v>
      </c>
      <c r="L3" s="42">
        <v>2025</v>
      </c>
      <c r="M3" s="42">
        <v>2026</v>
      </c>
      <c r="N3" s="156"/>
      <c r="O3" s="59" t="s">
        <v>96</v>
      </c>
      <c r="P3" s="60" t="s">
        <v>97</v>
      </c>
      <c r="Q3" s="59" t="s">
        <v>98</v>
      </c>
      <c r="R3" s="60" t="s">
        <v>99</v>
      </c>
      <c r="S3" s="59" t="s">
        <v>100</v>
      </c>
      <c r="T3" s="60" t="s">
        <v>101</v>
      </c>
      <c r="U3" s="59" t="s">
        <v>102</v>
      </c>
      <c r="V3" s="61" t="s">
        <v>103</v>
      </c>
      <c r="W3" s="70" t="s">
        <v>104</v>
      </c>
      <c r="X3" s="68" t="s">
        <v>105</v>
      </c>
      <c r="Y3" s="65" t="s">
        <v>106</v>
      </c>
      <c r="Z3" s="60" t="s">
        <v>107</v>
      </c>
      <c r="AA3" s="59" t="s">
        <v>108</v>
      </c>
      <c r="AB3" s="60" t="s">
        <v>109</v>
      </c>
      <c r="AC3" s="59" t="s">
        <v>110</v>
      </c>
      <c r="AD3" s="60" t="s">
        <v>111</v>
      </c>
      <c r="AE3" s="59" t="s">
        <v>112</v>
      </c>
      <c r="AF3" s="61" t="s">
        <v>113</v>
      </c>
      <c r="AG3" s="76" t="s">
        <v>114</v>
      </c>
      <c r="AH3" s="84" t="s">
        <v>115</v>
      </c>
      <c r="AI3" s="65" t="s">
        <v>116</v>
      </c>
      <c r="AJ3" s="60" t="s">
        <v>117</v>
      </c>
      <c r="AK3" s="59" t="s">
        <v>118</v>
      </c>
      <c r="AL3" s="60" t="s">
        <v>119</v>
      </c>
      <c r="AM3" s="59" t="s">
        <v>120</v>
      </c>
      <c r="AN3" s="60" t="s">
        <v>121</v>
      </c>
      <c r="AO3" s="59" t="s">
        <v>122</v>
      </c>
      <c r="AP3" s="61" t="s">
        <v>123</v>
      </c>
      <c r="AQ3" s="70" t="s">
        <v>124</v>
      </c>
      <c r="AR3" s="84" t="s">
        <v>125</v>
      </c>
      <c r="AS3" s="65" t="s">
        <v>126</v>
      </c>
      <c r="AT3" s="60" t="s">
        <v>127</v>
      </c>
      <c r="AU3" s="59" t="s">
        <v>128</v>
      </c>
      <c r="AV3" s="60" t="s">
        <v>129</v>
      </c>
      <c r="AW3" s="59" t="s">
        <v>130</v>
      </c>
      <c r="AX3" s="60" t="s">
        <v>131</v>
      </c>
      <c r="AY3" s="59" t="s">
        <v>132</v>
      </c>
      <c r="AZ3" s="61" t="s">
        <v>133</v>
      </c>
      <c r="BA3" s="87" t="s">
        <v>134</v>
      </c>
      <c r="BB3" s="86" t="s">
        <v>135</v>
      </c>
      <c r="BC3" s="140"/>
      <c r="BD3" s="142"/>
    </row>
    <row r="4" spans="1:56" s="1" customFormat="1" ht="168" customHeight="1" thickBot="1" x14ac:dyDescent="0.25">
      <c r="A4" s="146" t="s">
        <v>12</v>
      </c>
      <c r="B4" s="148" t="s">
        <v>13</v>
      </c>
      <c r="C4" s="19" t="s">
        <v>14</v>
      </c>
      <c r="D4" s="19" t="s">
        <v>15</v>
      </c>
      <c r="E4" s="19" t="s">
        <v>16</v>
      </c>
      <c r="F4" s="20" t="s">
        <v>17</v>
      </c>
      <c r="G4" s="52">
        <v>1</v>
      </c>
      <c r="H4" s="18" t="s">
        <v>18</v>
      </c>
      <c r="I4" s="21" t="s">
        <v>19</v>
      </c>
      <c r="J4" s="19">
        <v>0</v>
      </c>
      <c r="K4" s="19">
        <v>0.7</v>
      </c>
      <c r="L4" s="19">
        <v>0.2</v>
      </c>
      <c r="M4" s="19">
        <v>0.1</v>
      </c>
      <c r="N4" s="43" t="s">
        <v>20</v>
      </c>
      <c r="O4" s="47"/>
      <c r="P4" s="16"/>
      <c r="Q4" s="47"/>
      <c r="R4" s="16"/>
      <c r="S4" s="47"/>
      <c r="T4" s="16"/>
      <c r="U4" s="95">
        <v>0</v>
      </c>
      <c r="V4" s="48"/>
      <c r="W4" s="69">
        <f>U4</f>
        <v>0</v>
      </c>
      <c r="X4" s="71"/>
      <c r="Y4" s="66"/>
      <c r="Z4" s="16"/>
      <c r="AA4" s="47"/>
      <c r="AB4" s="16"/>
      <c r="AC4" s="47"/>
      <c r="AD4" s="16"/>
      <c r="AE4" s="95">
        <v>0.7</v>
      </c>
      <c r="AF4" s="98" t="s">
        <v>136</v>
      </c>
      <c r="AG4" s="77">
        <v>0.7</v>
      </c>
      <c r="AH4" s="71">
        <f>AG4/K4</f>
        <v>1</v>
      </c>
      <c r="AI4" s="90">
        <v>0</v>
      </c>
      <c r="AJ4" s="117" t="s">
        <v>137</v>
      </c>
      <c r="AK4" s="95">
        <v>0</v>
      </c>
      <c r="AL4" s="117" t="s">
        <v>138</v>
      </c>
      <c r="AM4" s="95">
        <v>0.2</v>
      </c>
      <c r="AN4" s="15" t="s">
        <v>139</v>
      </c>
      <c r="AO4" s="95" t="s">
        <v>86</v>
      </c>
      <c r="AP4" s="130" t="s">
        <v>208</v>
      </c>
      <c r="AQ4" s="69">
        <f>AI4+AK4+AM4</f>
        <v>0.2</v>
      </c>
      <c r="AR4" s="71">
        <f>AQ4/L4</f>
        <v>1</v>
      </c>
      <c r="AS4" s="66"/>
      <c r="AT4" s="16"/>
      <c r="AU4" s="47"/>
      <c r="AV4" s="16"/>
      <c r="AW4" s="47"/>
      <c r="AX4" s="16"/>
      <c r="AY4" s="47"/>
      <c r="AZ4" s="48"/>
      <c r="BA4" s="88">
        <f>AS4+AU4+AW4+AY4</f>
        <v>0</v>
      </c>
      <c r="BB4" s="89">
        <f>BA4/M4</f>
        <v>0</v>
      </c>
      <c r="BC4" s="94">
        <f>W4+AG4+AQ4</f>
        <v>0.89999999999999991</v>
      </c>
      <c r="BD4" s="63">
        <f t="shared" ref="BD4:BD18" si="0">BC4/G4</f>
        <v>0.89999999999999991</v>
      </c>
    </row>
    <row r="5" spans="1:56" s="1" customFormat="1" ht="295.5" customHeight="1" thickBot="1" x14ac:dyDescent="0.25">
      <c r="A5" s="146"/>
      <c r="B5" s="148"/>
      <c r="C5" s="150" t="s">
        <v>21</v>
      </c>
      <c r="D5" s="19" t="s">
        <v>22</v>
      </c>
      <c r="E5" s="19" t="s">
        <v>23</v>
      </c>
      <c r="F5" s="31" t="s">
        <v>24</v>
      </c>
      <c r="G5" s="52">
        <f>SUM(J5:M5)</f>
        <v>23</v>
      </c>
      <c r="H5" s="19" t="s">
        <v>25</v>
      </c>
      <c r="I5" s="22" t="s">
        <v>26</v>
      </c>
      <c r="J5" s="19">
        <v>4</v>
      </c>
      <c r="K5" s="19">
        <v>7</v>
      </c>
      <c r="L5" s="19">
        <v>8</v>
      </c>
      <c r="M5" s="19">
        <v>4</v>
      </c>
      <c r="N5" s="43" t="s">
        <v>27</v>
      </c>
      <c r="O5" s="47"/>
      <c r="P5" s="16"/>
      <c r="Q5" s="47"/>
      <c r="R5" s="16"/>
      <c r="S5" s="47"/>
      <c r="T5" s="16"/>
      <c r="U5" s="95">
        <v>5</v>
      </c>
      <c r="V5" s="48"/>
      <c r="W5" s="69">
        <f t="shared" ref="W5:W18" si="1">U5</f>
        <v>5</v>
      </c>
      <c r="X5" s="71">
        <f t="shared" ref="X5:X16" si="2">W5/J5</f>
        <v>1.25</v>
      </c>
      <c r="Y5" s="66"/>
      <c r="Z5" s="16"/>
      <c r="AA5" s="47"/>
      <c r="AB5" s="16"/>
      <c r="AC5" s="47"/>
      <c r="AD5" s="16"/>
      <c r="AE5" s="95">
        <v>7</v>
      </c>
      <c r="AF5" s="98" t="s">
        <v>140</v>
      </c>
      <c r="AG5" s="77">
        <v>7</v>
      </c>
      <c r="AH5" s="71">
        <f t="shared" ref="AH5:AH18" si="3">AG5/K5</f>
        <v>1</v>
      </c>
      <c r="AI5" s="90">
        <v>0</v>
      </c>
      <c r="AJ5" s="117" t="s">
        <v>141</v>
      </c>
      <c r="AK5" s="95">
        <v>2</v>
      </c>
      <c r="AL5" s="117" t="s">
        <v>142</v>
      </c>
      <c r="AM5" s="95">
        <v>2</v>
      </c>
      <c r="AN5" s="117" t="s">
        <v>143</v>
      </c>
      <c r="AO5" s="95">
        <v>4</v>
      </c>
      <c r="AP5" s="133" t="s">
        <v>212</v>
      </c>
      <c r="AQ5" s="69">
        <f>AI5+AK5+AM5+AO5</f>
        <v>8</v>
      </c>
      <c r="AR5" s="71">
        <f>AQ5/L5</f>
        <v>1</v>
      </c>
      <c r="AS5" s="66"/>
      <c r="AT5" s="16"/>
      <c r="AU5" s="47"/>
      <c r="AV5" s="16"/>
      <c r="AW5" s="47"/>
      <c r="AX5" s="16"/>
      <c r="AY5" s="47"/>
      <c r="AZ5" s="48"/>
      <c r="BA5" s="69">
        <f t="shared" ref="BA5:BA18" si="4">AS5+AU5+AW5+AY5</f>
        <v>0</v>
      </c>
      <c r="BB5" s="89">
        <f t="shared" ref="BB5:BB18" si="5">BA5/M5</f>
        <v>0</v>
      </c>
      <c r="BC5" s="94">
        <f>W5+AG5+AQ5</f>
        <v>20</v>
      </c>
      <c r="BD5" s="63">
        <f t="shared" si="0"/>
        <v>0.86956521739130432</v>
      </c>
    </row>
    <row r="6" spans="1:56" s="1" customFormat="1" ht="373.5" customHeight="1" thickBot="1" x14ac:dyDescent="0.25">
      <c r="A6" s="146"/>
      <c r="B6" s="148"/>
      <c r="C6" s="150"/>
      <c r="D6" s="19" t="s">
        <v>28</v>
      </c>
      <c r="E6" s="19" t="s">
        <v>29</v>
      </c>
      <c r="F6" s="31" t="s">
        <v>30</v>
      </c>
      <c r="G6" s="52">
        <f>SUM(J6:M6)</f>
        <v>20</v>
      </c>
      <c r="H6" s="19" t="s">
        <v>25</v>
      </c>
      <c r="I6" s="22" t="s">
        <v>26</v>
      </c>
      <c r="J6" s="19">
        <v>4</v>
      </c>
      <c r="K6" s="19">
        <v>7</v>
      </c>
      <c r="L6" s="19">
        <v>7</v>
      </c>
      <c r="M6" s="19">
        <v>2</v>
      </c>
      <c r="N6" s="43" t="s">
        <v>31</v>
      </c>
      <c r="O6" s="47"/>
      <c r="P6" s="16"/>
      <c r="Q6" s="47"/>
      <c r="R6" s="16"/>
      <c r="S6" s="47"/>
      <c r="T6" s="16"/>
      <c r="U6" s="95">
        <v>4</v>
      </c>
      <c r="V6" s="48"/>
      <c r="W6" s="69">
        <f t="shared" si="1"/>
        <v>4</v>
      </c>
      <c r="X6" s="71">
        <f t="shared" si="2"/>
        <v>1</v>
      </c>
      <c r="Y6" s="66"/>
      <c r="Z6" s="16"/>
      <c r="AA6" s="47"/>
      <c r="AB6" s="16"/>
      <c r="AC6" s="47"/>
      <c r="AD6" s="16"/>
      <c r="AE6" s="95">
        <v>7</v>
      </c>
      <c r="AF6" s="98" t="s">
        <v>144</v>
      </c>
      <c r="AG6" s="77">
        <v>7</v>
      </c>
      <c r="AH6" s="71">
        <f t="shared" si="3"/>
        <v>1</v>
      </c>
      <c r="AI6" s="90">
        <v>0</v>
      </c>
      <c r="AJ6" s="117" t="s">
        <v>145</v>
      </c>
      <c r="AK6" s="95">
        <v>1</v>
      </c>
      <c r="AL6" s="117" t="s">
        <v>146</v>
      </c>
      <c r="AM6" s="95">
        <v>3</v>
      </c>
      <c r="AN6" s="117" t="s">
        <v>147</v>
      </c>
      <c r="AO6" s="95">
        <v>3</v>
      </c>
      <c r="AP6" s="133" t="s">
        <v>211</v>
      </c>
      <c r="AQ6" s="69">
        <f t="shared" ref="AQ6:AQ18" si="6">AI6+AK6+AM6+AO6</f>
        <v>7</v>
      </c>
      <c r="AR6" s="71">
        <f>AQ6/L6</f>
        <v>1</v>
      </c>
      <c r="AS6" s="66"/>
      <c r="AT6" s="16"/>
      <c r="AU6" s="47"/>
      <c r="AV6" s="16"/>
      <c r="AW6" s="47"/>
      <c r="AX6" s="16"/>
      <c r="AY6" s="47"/>
      <c r="AZ6" s="48"/>
      <c r="BA6" s="69">
        <f t="shared" si="4"/>
        <v>0</v>
      </c>
      <c r="BB6" s="89">
        <f t="shared" si="5"/>
        <v>0</v>
      </c>
      <c r="BC6" s="94">
        <f>W6+AG6+AQ6</f>
        <v>18</v>
      </c>
      <c r="BD6" s="63">
        <f t="shared" si="0"/>
        <v>0.9</v>
      </c>
    </row>
    <row r="7" spans="1:56" s="1" customFormat="1" ht="258" customHeight="1" thickBot="1" x14ac:dyDescent="0.25">
      <c r="A7" s="151" t="s">
        <v>32</v>
      </c>
      <c r="B7" s="152" t="s">
        <v>33</v>
      </c>
      <c r="C7" s="145" t="s">
        <v>21</v>
      </c>
      <c r="D7" s="25" t="s">
        <v>34</v>
      </c>
      <c r="E7" s="26" t="s">
        <v>35</v>
      </c>
      <c r="F7" s="27" t="s">
        <v>36</v>
      </c>
      <c r="G7" s="53">
        <v>6</v>
      </c>
      <c r="H7" s="26" t="s">
        <v>18</v>
      </c>
      <c r="I7" s="28" t="s">
        <v>37</v>
      </c>
      <c r="J7" s="26">
        <v>3</v>
      </c>
      <c r="K7" s="26">
        <v>1</v>
      </c>
      <c r="L7" s="26">
        <v>1</v>
      </c>
      <c r="M7" s="26">
        <v>1</v>
      </c>
      <c r="N7" s="44" t="s">
        <v>38</v>
      </c>
      <c r="O7" s="47"/>
      <c r="P7" s="16"/>
      <c r="Q7" s="47"/>
      <c r="R7" s="16"/>
      <c r="S7" s="47"/>
      <c r="T7" s="16"/>
      <c r="U7" s="95">
        <v>6</v>
      </c>
      <c r="V7" s="48"/>
      <c r="W7" s="69">
        <f t="shared" si="1"/>
        <v>6</v>
      </c>
      <c r="X7" s="71">
        <f t="shared" si="2"/>
        <v>2</v>
      </c>
      <c r="Y7" s="66"/>
      <c r="Z7" s="16"/>
      <c r="AA7" s="47"/>
      <c r="AB7" s="16"/>
      <c r="AC7" s="47"/>
      <c r="AD7" s="16"/>
      <c r="AE7" s="95">
        <v>3</v>
      </c>
      <c r="AF7" s="98" t="s">
        <v>148</v>
      </c>
      <c r="AG7" s="78">
        <v>3</v>
      </c>
      <c r="AH7" s="71">
        <f t="shared" si="3"/>
        <v>3</v>
      </c>
      <c r="AI7" s="90">
        <v>0</v>
      </c>
      <c r="AJ7" s="117" t="s">
        <v>149</v>
      </c>
      <c r="AK7" s="95">
        <v>0</v>
      </c>
      <c r="AL7" s="117" t="s">
        <v>150</v>
      </c>
      <c r="AM7" s="95">
        <v>0</v>
      </c>
      <c r="AN7" s="117" t="s">
        <v>151</v>
      </c>
      <c r="AO7" s="95">
        <v>2</v>
      </c>
      <c r="AP7" s="103" t="s">
        <v>215</v>
      </c>
      <c r="AQ7" s="69">
        <f>AO7</f>
        <v>2</v>
      </c>
      <c r="AR7" s="71">
        <f t="shared" ref="AR7:AR15" si="7">AQ7/L7</f>
        <v>2</v>
      </c>
      <c r="AS7" s="66"/>
      <c r="AT7" s="16"/>
      <c r="AU7" s="47"/>
      <c r="AV7" s="16"/>
      <c r="AW7" s="47"/>
      <c r="AX7" s="16"/>
      <c r="AY7" s="47"/>
      <c r="AZ7" s="48"/>
      <c r="BA7" s="69">
        <f t="shared" si="4"/>
        <v>0</v>
      </c>
      <c r="BB7" s="89">
        <f t="shared" si="5"/>
        <v>0</v>
      </c>
      <c r="BC7" s="94">
        <f>W7+AG7+AQ7</f>
        <v>11</v>
      </c>
      <c r="BD7" s="63">
        <f>BC7/G7</f>
        <v>1.8333333333333333</v>
      </c>
    </row>
    <row r="8" spans="1:56" s="1" customFormat="1" ht="409.6" customHeight="1" thickBot="1" x14ac:dyDescent="0.25">
      <c r="A8" s="151"/>
      <c r="B8" s="152"/>
      <c r="C8" s="145"/>
      <c r="D8" s="25" t="s">
        <v>39</v>
      </c>
      <c r="E8" s="24" t="s">
        <v>40</v>
      </c>
      <c r="F8" s="29" t="s">
        <v>41</v>
      </c>
      <c r="G8" s="109">
        <v>0.32</v>
      </c>
      <c r="H8" s="26" t="s">
        <v>42</v>
      </c>
      <c r="I8" s="28" t="s">
        <v>37</v>
      </c>
      <c r="J8" s="62">
        <v>0.23799999999999999</v>
      </c>
      <c r="K8" s="62">
        <v>0.28000000000000003</v>
      </c>
      <c r="L8" s="62">
        <v>0.31</v>
      </c>
      <c r="M8" s="62">
        <v>0.32</v>
      </c>
      <c r="N8" s="44" t="s">
        <v>43</v>
      </c>
      <c r="O8" s="47"/>
      <c r="P8" s="16"/>
      <c r="Q8" s="47"/>
      <c r="R8" s="16"/>
      <c r="S8" s="47"/>
      <c r="T8" s="16"/>
      <c r="U8" s="101">
        <v>0.23930000000000001</v>
      </c>
      <c r="V8" s="48"/>
      <c r="W8" s="104">
        <f t="shared" si="1"/>
        <v>0.23930000000000001</v>
      </c>
      <c r="X8" s="71">
        <f t="shared" si="2"/>
        <v>1.0054621848739498</v>
      </c>
      <c r="Y8" s="66"/>
      <c r="Z8" s="16"/>
      <c r="AA8" s="47"/>
      <c r="AB8" s="16"/>
      <c r="AC8" s="47"/>
      <c r="AD8" s="16"/>
      <c r="AE8" s="101">
        <v>0.29330000000000001</v>
      </c>
      <c r="AF8" s="98" t="s">
        <v>152</v>
      </c>
      <c r="AG8" s="79">
        <v>0.29330000000000001</v>
      </c>
      <c r="AH8" s="71">
        <f t="shared" si="3"/>
        <v>1.0474999999999999</v>
      </c>
      <c r="AI8" s="90">
        <v>0</v>
      </c>
      <c r="AJ8" s="117" t="s">
        <v>153</v>
      </c>
      <c r="AK8" s="95">
        <v>0</v>
      </c>
      <c r="AL8" s="117" t="s">
        <v>154</v>
      </c>
      <c r="AM8" s="95">
        <v>0</v>
      </c>
      <c r="AN8" s="117" t="s">
        <v>155</v>
      </c>
      <c r="AO8" s="97">
        <v>0.4</v>
      </c>
      <c r="AP8" s="133" t="s">
        <v>214</v>
      </c>
      <c r="AQ8" s="134">
        <v>0.4</v>
      </c>
      <c r="AR8" s="71">
        <f t="shared" si="7"/>
        <v>1.2903225806451615</v>
      </c>
      <c r="AS8" s="66"/>
      <c r="AT8" s="16"/>
      <c r="AU8" s="47"/>
      <c r="AV8" s="16"/>
      <c r="AW8" s="47"/>
      <c r="AX8" s="16"/>
      <c r="AY8" s="47"/>
      <c r="AZ8" s="48"/>
      <c r="BA8" s="69">
        <f t="shared" si="4"/>
        <v>0</v>
      </c>
      <c r="BB8" s="89">
        <f t="shared" si="5"/>
        <v>0</v>
      </c>
      <c r="BC8" s="64">
        <v>0.4</v>
      </c>
      <c r="BD8" s="63">
        <f>BC8/G8</f>
        <v>1.25</v>
      </c>
    </row>
    <row r="9" spans="1:56" s="1" customFormat="1" ht="313.5" customHeight="1" thickBot="1" x14ac:dyDescent="0.25">
      <c r="A9" s="146" t="s">
        <v>44</v>
      </c>
      <c r="B9" s="148" t="s">
        <v>45</v>
      </c>
      <c r="C9" s="19" t="s">
        <v>21</v>
      </c>
      <c r="D9" s="19" t="s">
        <v>156</v>
      </c>
      <c r="E9" s="18" t="s">
        <v>46</v>
      </c>
      <c r="F9" s="20" t="s">
        <v>157</v>
      </c>
      <c r="G9" s="54">
        <v>1</v>
      </c>
      <c r="H9" s="19" t="s">
        <v>42</v>
      </c>
      <c r="I9" s="22" t="s">
        <v>158</v>
      </c>
      <c r="J9" s="30">
        <v>0.2</v>
      </c>
      <c r="K9" s="30">
        <v>0.4</v>
      </c>
      <c r="L9" s="30">
        <v>0.2</v>
      </c>
      <c r="M9" s="30">
        <v>0.2</v>
      </c>
      <c r="N9" s="45" t="s">
        <v>48</v>
      </c>
      <c r="O9" s="47"/>
      <c r="P9" s="16"/>
      <c r="Q9" s="47"/>
      <c r="R9" s="16"/>
      <c r="S9" s="47"/>
      <c r="T9" s="16"/>
      <c r="U9" s="97">
        <f>J9</f>
        <v>0.2</v>
      </c>
      <c r="V9" s="48"/>
      <c r="W9" s="75">
        <f t="shared" si="1"/>
        <v>0.2</v>
      </c>
      <c r="X9" s="71">
        <f t="shared" si="2"/>
        <v>1</v>
      </c>
      <c r="Y9" s="66"/>
      <c r="Z9" s="16"/>
      <c r="AA9" s="47"/>
      <c r="AB9" s="16"/>
      <c r="AC9" s="47"/>
      <c r="AD9" s="16"/>
      <c r="AE9" s="97">
        <v>0.4</v>
      </c>
      <c r="AF9" s="98" t="s">
        <v>159</v>
      </c>
      <c r="AG9" s="80">
        <f>K9</f>
        <v>0.4</v>
      </c>
      <c r="AH9" s="71">
        <f t="shared" si="3"/>
        <v>1</v>
      </c>
      <c r="AI9" s="92">
        <v>0.05</v>
      </c>
      <c r="AJ9" s="117" t="s">
        <v>160</v>
      </c>
      <c r="AK9" s="97">
        <v>0.1</v>
      </c>
      <c r="AL9" s="117" t="s">
        <v>161</v>
      </c>
      <c r="AM9" s="126">
        <v>0.2</v>
      </c>
      <c r="AN9" s="15" t="s">
        <v>162</v>
      </c>
      <c r="AO9" s="95" t="s">
        <v>86</v>
      </c>
      <c r="AP9" s="130" t="s">
        <v>210</v>
      </c>
      <c r="AQ9" s="75">
        <f>AM9</f>
        <v>0.2</v>
      </c>
      <c r="AR9" s="71">
        <f t="shared" si="7"/>
        <v>1</v>
      </c>
      <c r="AS9" s="66"/>
      <c r="AT9" s="16"/>
      <c r="AU9" s="47"/>
      <c r="AV9" s="16"/>
      <c r="AW9" s="47"/>
      <c r="AX9" s="16"/>
      <c r="AY9" s="47"/>
      <c r="AZ9" s="48"/>
      <c r="BA9" s="69">
        <f t="shared" si="4"/>
        <v>0</v>
      </c>
      <c r="BB9" s="89">
        <f t="shared" si="5"/>
        <v>0</v>
      </c>
      <c r="BC9" s="94">
        <f t="shared" ref="BC9:BC14" si="8">W9+AG9+AQ9</f>
        <v>0.8</v>
      </c>
      <c r="BD9" s="63">
        <f t="shared" si="0"/>
        <v>0.8</v>
      </c>
    </row>
    <row r="10" spans="1:56" s="1" customFormat="1" ht="210.75" customHeight="1" thickBot="1" x14ac:dyDescent="0.25">
      <c r="A10" s="146"/>
      <c r="B10" s="148"/>
      <c r="C10" s="150" t="s">
        <v>14</v>
      </c>
      <c r="D10" s="19" t="s">
        <v>49</v>
      </c>
      <c r="E10" s="18" t="s">
        <v>50</v>
      </c>
      <c r="F10" s="31" t="s">
        <v>51</v>
      </c>
      <c r="G10" s="52">
        <v>1</v>
      </c>
      <c r="H10" s="19" t="s">
        <v>25</v>
      </c>
      <c r="I10" s="22" t="s">
        <v>158</v>
      </c>
      <c r="J10" s="32">
        <v>0</v>
      </c>
      <c r="K10" s="32">
        <v>0.2</v>
      </c>
      <c r="L10" s="32">
        <v>0.65</v>
      </c>
      <c r="M10" s="32">
        <v>1</v>
      </c>
      <c r="N10" s="45" t="s">
        <v>52</v>
      </c>
      <c r="O10" s="47"/>
      <c r="P10" s="16"/>
      <c r="Q10" s="47"/>
      <c r="R10" s="16"/>
      <c r="S10" s="47"/>
      <c r="T10" s="16"/>
      <c r="U10" s="95">
        <v>0</v>
      </c>
      <c r="V10" s="48"/>
      <c r="W10" s="69">
        <f t="shared" si="1"/>
        <v>0</v>
      </c>
      <c r="X10" s="71"/>
      <c r="Y10" s="66"/>
      <c r="Z10" s="16"/>
      <c r="AA10" s="47"/>
      <c r="AB10" s="16"/>
      <c r="AC10" s="47"/>
      <c r="AD10" s="16"/>
      <c r="AE10" s="95">
        <v>0.2</v>
      </c>
      <c r="AF10" s="98" t="s">
        <v>163</v>
      </c>
      <c r="AG10" s="81">
        <f>K10</f>
        <v>0.2</v>
      </c>
      <c r="AH10" s="71">
        <f t="shared" si="3"/>
        <v>1</v>
      </c>
      <c r="AI10" s="90">
        <v>0.13</v>
      </c>
      <c r="AJ10" s="117" t="s">
        <v>164</v>
      </c>
      <c r="AK10" s="95">
        <v>0.42</v>
      </c>
      <c r="AL10" s="117" t="s">
        <v>165</v>
      </c>
      <c r="AM10" s="127">
        <v>0.52</v>
      </c>
      <c r="AN10" s="124" t="s">
        <v>166</v>
      </c>
      <c r="AO10" s="95">
        <v>0.65</v>
      </c>
      <c r="AP10" s="103" t="s">
        <v>216</v>
      </c>
      <c r="AQ10" s="69">
        <f>AO10</f>
        <v>0.65</v>
      </c>
      <c r="AR10" s="71">
        <f>AQ10/L10</f>
        <v>1</v>
      </c>
      <c r="AS10" s="66"/>
      <c r="AT10" s="16"/>
      <c r="AU10" s="47"/>
      <c r="AV10" s="16"/>
      <c r="AW10" s="47"/>
      <c r="AX10" s="16"/>
      <c r="AY10" s="47"/>
      <c r="AZ10" s="48"/>
      <c r="BA10" s="69">
        <f t="shared" si="4"/>
        <v>0</v>
      </c>
      <c r="BB10" s="89">
        <f t="shared" si="5"/>
        <v>0</v>
      </c>
      <c r="BC10" s="94">
        <f t="shared" si="8"/>
        <v>0.85000000000000009</v>
      </c>
      <c r="BD10" s="63">
        <f>BC10/G10</f>
        <v>0.85000000000000009</v>
      </c>
    </row>
    <row r="11" spans="1:56" s="1" customFormat="1" ht="279" customHeight="1" thickBot="1" x14ac:dyDescent="0.25">
      <c r="A11" s="146"/>
      <c r="B11" s="148"/>
      <c r="C11" s="150"/>
      <c r="D11" s="19" t="s">
        <v>53</v>
      </c>
      <c r="E11" s="19" t="s">
        <v>54</v>
      </c>
      <c r="F11" s="33" t="s">
        <v>219</v>
      </c>
      <c r="G11" s="52">
        <f>SUM(J11:M11)</f>
        <v>5</v>
      </c>
      <c r="H11" s="19" t="s">
        <v>25</v>
      </c>
      <c r="I11" s="22" t="s">
        <v>158</v>
      </c>
      <c r="J11" s="19">
        <v>2</v>
      </c>
      <c r="K11" s="19">
        <v>2</v>
      </c>
      <c r="L11" s="19">
        <v>0</v>
      </c>
      <c r="M11" s="19">
        <v>1</v>
      </c>
      <c r="N11" s="45" t="s">
        <v>220</v>
      </c>
      <c r="O11" s="47"/>
      <c r="P11" s="16"/>
      <c r="Q11" s="47"/>
      <c r="R11" s="16"/>
      <c r="S11" s="47"/>
      <c r="T11" s="16"/>
      <c r="U11" s="95">
        <v>2</v>
      </c>
      <c r="V11" s="48"/>
      <c r="W11" s="69">
        <f t="shared" si="1"/>
        <v>2</v>
      </c>
      <c r="X11" s="71">
        <f t="shared" si="2"/>
        <v>1</v>
      </c>
      <c r="Y11" s="66"/>
      <c r="Z11" s="16"/>
      <c r="AA11" s="47"/>
      <c r="AB11" s="16"/>
      <c r="AC11" s="47"/>
      <c r="AD11" s="16"/>
      <c r="AE11" s="95">
        <v>2</v>
      </c>
      <c r="AF11" s="98" t="s">
        <v>167</v>
      </c>
      <c r="AG11" s="77">
        <v>2</v>
      </c>
      <c r="AH11" s="71">
        <f t="shared" si="3"/>
        <v>1</v>
      </c>
      <c r="AI11" s="90">
        <v>0</v>
      </c>
      <c r="AJ11" s="117" t="s">
        <v>168</v>
      </c>
      <c r="AK11" s="95">
        <v>0</v>
      </c>
      <c r="AL11" s="117" t="s">
        <v>169</v>
      </c>
      <c r="AM11" s="95">
        <v>0</v>
      </c>
      <c r="AN11" s="124" t="s">
        <v>170</v>
      </c>
      <c r="AO11" s="95">
        <v>0</v>
      </c>
      <c r="AP11" s="103" t="s">
        <v>218</v>
      </c>
      <c r="AQ11" s="69">
        <f t="shared" si="6"/>
        <v>0</v>
      </c>
      <c r="AR11" s="71"/>
      <c r="AS11" s="66"/>
      <c r="AT11" s="16"/>
      <c r="AU11" s="47"/>
      <c r="AV11" s="16"/>
      <c r="AW11" s="47"/>
      <c r="AX11" s="16"/>
      <c r="AY11" s="47"/>
      <c r="AZ11" s="48"/>
      <c r="BA11" s="69">
        <f t="shared" si="4"/>
        <v>0</v>
      </c>
      <c r="BB11" s="89">
        <f t="shared" si="5"/>
        <v>0</v>
      </c>
      <c r="BC11" s="94">
        <f t="shared" si="8"/>
        <v>4</v>
      </c>
      <c r="BD11" s="63">
        <f t="shared" si="0"/>
        <v>0.8</v>
      </c>
    </row>
    <row r="12" spans="1:56" s="1" customFormat="1" ht="240" customHeight="1" thickBot="1" x14ac:dyDescent="0.25">
      <c r="A12" s="146"/>
      <c r="B12" s="148"/>
      <c r="C12" s="19" t="s">
        <v>55</v>
      </c>
      <c r="D12" s="19" t="s">
        <v>56</v>
      </c>
      <c r="E12" s="19" t="s">
        <v>46</v>
      </c>
      <c r="F12" s="31" t="s">
        <v>171</v>
      </c>
      <c r="G12" s="54">
        <v>1</v>
      </c>
      <c r="H12" s="19" t="s">
        <v>42</v>
      </c>
      <c r="I12" s="22" t="s">
        <v>158</v>
      </c>
      <c r="J12" s="30">
        <v>0.3</v>
      </c>
      <c r="K12" s="30">
        <v>0.25</v>
      </c>
      <c r="L12" s="30">
        <v>0.25</v>
      </c>
      <c r="M12" s="30">
        <v>0.2</v>
      </c>
      <c r="N12" s="45" t="s">
        <v>172</v>
      </c>
      <c r="O12" s="47"/>
      <c r="P12" s="16"/>
      <c r="Q12" s="47"/>
      <c r="R12" s="16"/>
      <c r="S12" s="47"/>
      <c r="T12" s="16"/>
      <c r="U12" s="97">
        <f>J12</f>
        <v>0.3</v>
      </c>
      <c r="V12" s="48"/>
      <c r="W12" s="75">
        <f t="shared" si="1"/>
        <v>0.3</v>
      </c>
      <c r="X12" s="71">
        <f t="shared" si="2"/>
        <v>1</v>
      </c>
      <c r="Y12" s="66"/>
      <c r="Z12" s="16"/>
      <c r="AA12" s="47"/>
      <c r="AB12" s="16"/>
      <c r="AC12" s="47"/>
      <c r="AD12" s="16"/>
      <c r="AE12" s="97">
        <v>0.25</v>
      </c>
      <c r="AF12" s="98" t="s">
        <v>173</v>
      </c>
      <c r="AG12" s="80">
        <f>K12</f>
        <v>0.25</v>
      </c>
      <c r="AH12" s="71">
        <f t="shared" si="3"/>
        <v>1</v>
      </c>
      <c r="AI12" s="90">
        <v>0</v>
      </c>
      <c r="AJ12" s="117" t="s">
        <v>174</v>
      </c>
      <c r="AK12" s="101">
        <v>5.0299999999999997E-2</v>
      </c>
      <c r="AL12" s="120" t="s">
        <v>175</v>
      </c>
      <c r="AM12" s="128">
        <v>7.9200000000000007E-2</v>
      </c>
      <c r="AN12" s="15" t="s">
        <v>176</v>
      </c>
      <c r="AO12" s="101">
        <v>0.1875</v>
      </c>
      <c r="AP12" s="132" t="s">
        <v>217</v>
      </c>
      <c r="AQ12" s="111">
        <f>AO12</f>
        <v>0.1875</v>
      </c>
      <c r="AR12" s="71">
        <f>AQ12/L12</f>
        <v>0.75</v>
      </c>
      <c r="AS12" s="66"/>
      <c r="AT12" s="16"/>
      <c r="AU12" s="47"/>
      <c r="AV12" s="16"/>
      <c r="AW12" s="47"/>
      <c r="AX12" s="16"/>
      <c r="AY12" s="47"/>
      <c r="AZ12" s="48"/>
      <c r="BA12" s="69">
        <f t="shared" si="4"/>
        <v>0</v>
      </c>
      <c r="BB12" s="89">
        <f t="shared" si="5"/>
        <v>0</v>
      </c>
      <c r="BC12" s="94">
        <f t="shared" si="8"/>
        <v>0.73750000000000004</v>
      </c>
      <c r="BD12" s="63">
        <f t="shared" si="0"/>
        <v>0.73750000000000004</v>
      </c>
    </row>
    <row r="13" spans="1:56" s="1" customFormat="1" ht="150" customHeight="1" thickBot="1" x14ac:dyDescent="0.25">
      <c r="A13" s="143" t="s">
        <v>57</v>
      </c>
      <c r="B13" s="144" t="s">
        <v>58</v>
      </c>
      <c r="C13" s="23" t="s">
        <v>59</v>
      </c>
      <c r="D13" s="23" t="s">
        <v>60</v>
      </c>
      <c r="E13" s="23" t="s">
        <v>61</v>
      </c>
      <c r="F13" s="27"/>
      <c r="G13" s="112">
        <f>SUM(J13:M13)</f>
        <v>170000</v>
      </c>
      <c r="H13" s="23" t="s">
        <v>25</v>
      </c>
      <c r="I13" s="34" t="s">
        <v>62</v>
      </c>
      <c r="J13" s="35">
        <v>30000</v>
      </c>
      <c r="K13" s="35">
        <v>49000</v>
      </c>
      <c r="L13" s="35">
        <v>61000</v>
      </c>
      <c r="M13" s="35">
        <v>30000</v>
      </c>
      <c r="N13" s="44" t="s">
        <v>63</v>
      </c>
      <c r="O13" s="47"/>
      <c r="P13" s="16"/>
      <c r="Q13" s="47"/>
      <c r="R13" s="16"/>
      <c r="S13" s="47"/>
      <c r="T13" s="16"/>
      <c r="U13" s="95">
        <v>31855</v>
      </c>
      <c r="V13" s="48"/>
      <c r="W13" s="69">
        <f t="shared" si="1"/>
        <v>31855</v>
      </c>
      <c r="X13" s="71">
        <f t="shared" si="2"/>
        <v>1.0618333333333334</v>
      </c>
      <c r="Y13" s="66"/>
      <c r="Z13" s="16"/>
      <c r="AA13" s="47"/>
      <c r="AB13" s="16"/>
      <c r="AC13" s="47"/>
      <c r="AD13" s="16"/>
      <c r="AE13" s="95">
        <v>50302</v>
      </c>
      <c r="AF13" s="98" t="s">
        <v>177</v>
      </c>
      <c r="AG13" s="77">
        <v>50302</v>
      </c>
      <c r="AH13" s="71">
        <f t="shared" si="3"/>
        <v>1.0265714285714285</v>
      </c>
      <c r="AI13" s="90">
        <v>9499</v>
      </c>
      <c r="AJ13" s="117" t="s">
        <v>178</v>
      </c>
      <c r="AK13" s="95">
        <f>4525+5945+5699</f>
        <v>16169</v>
      </c>
      <c r="AL13" s="117" t="s">
        <v>179</v>
      </c>
      <c r="AM13" s="95">
        <f>5391+7791+6283</f>
        <v>19465</v>
      </c>
      <c r="AN13" s="15" t="s">
        <v>180</v>
      </c>
      <c r="AO13" s="95">
        <f>11530+3338+1823</f>
        <v>16691</v>
      </c>
      <c r="AP13" s="103" t="s">
        <v>205</v>
      </c>
      <c r="AQ13" s="69">
        <f>AI13+AK13+AM13+AO13</f>
        <v>61824</v>
      </c>
      <c r="AR13" s="123">
        <f>AQ13/L13</f>
        <v>1.0135081967213115</v>
      </c>
      <c r="AS13" s="66"/>
      <c r="AT13" s="16"/>
      <c r="AU13" s="47"/>
      <c r="AV13" s="16"/>
      <c r="AW13" s="47"/>
      <c r="AX13" s="16"/>
      <c r="AY13" s="47"/>
      <c r="AZ13" s="48"/>
      <c r="BA13" s="69">
        <f t="shared" si="4"/>
        <v>0</v>
      </c>
      <c r="BB13" s="89">
        <f t="shared" si="5"/>
        <v>0</v>
      </c>
      <c r="BC13" s="94">
        <f t="shared" si="8"/>
        <v>143981</v>
      </c>
      <c r="BD13" s="63">
        <f t="shared" si="0"/>
        <v>0.84694705882352939</v>
      </c>
    </row>
    <row r="14" spans="1:56" s="1" customFormat="1" ht="141.75" customHeight="1" thickBot="1" x14ac:dyDescent="0.25">
      <c r="A14" s="143"/>
      <c r="B14" s="144"/>
      <c r="C14" s="145" t="s">
        <v>21</v>
      </c>
      <c r="D14" s="23" t="s">
        <v>64</v>
      </c>
      <c r="E14" s="23" t="s">
        <v>181</v>
      </c>
      <c r="F14" s="27"/>
      <c r="G14" s="56">
        <v>20000</v>
      </c>
      <c r="H14" s="23" t="s">
        <v>25</v>
      </c>
      <c r="I14" s="34" t="s">
        <v>62</v>
      </c>
      <c r="J14" s="36">
        <v>0</v>
      </c>
      <c r="K14" s="36">
        <v>6000</v>
      </c>
      <c r="L14" s="36">
        <v>8000</v>
      </c>
      <c r="M14" s="36">
        <f>(M13*20%)</f>
        <v>6000</v>
      </c>
      <c r="N14" s="44" t="s">
        <v>65</v>
      </c>
      <c r="O14" s="47"/>
      <c r="P14" s="16"/>
      <c r="Q14" s="47"/>
      <c r="R14" s="16"/>
      <c r="S14" s="47"/>
      <c r="T14" s="16"/>
      <c r="U14" s="95">
        <v>0</v>
      </c>
      <c r="V14" s="48"/>
      <c r="W14" s="69">
        <f t="shared" si="1"/>
        <v>0</v>
      </c>
      <c r="X14" s="71"/>
      <c r="Y14" s="66"/>
      <c r="Z14" s="16"/>
      <c r="AA14" s="47"/>
      <c r="AB14" s="16"/>
      <c r="AC14" s="47"/>
      <c r="AD14" s="16"/>
      <c r="AE14" s="95">
        <v>7311</v>
      </c>
      <c r="AF14" s="98" t="s">
        <v>182</v>
      </c>
      <c r="AG14" s="77">
        <v>7311</v>
      </c>
      <c r="AH14" s="71">
        <f t="shared" si="3"/>
        <v>1.2184999999999999</v>
      </c>
      <c r="AI14" s="90">
        <f>347+395+344</f>
        <v>1086</v>
      </c>
      <c r="AJ14" s="117" t="s">
        <v>183</v>
      </c>
      <c r="AK14" s="95">
        <f>922+1474+925</f>
        <v>3321</v>
      </c>
      <c r="AL14" s="117" t="s">
        <v>184</v>
      </c>
      <c r="AM14" s="95">
        <f>1046+1533+1186</f>
        <v>3765</v>
      </c>
      <c r="AN14" s="15" t="s">
        <v>185</v>
      </c>
      <c r="AO14" s="95">
        <f>1620+1043+470</f>
        <v>3133</v>
      </c>
      <c r="AP14" s="129" t="s">
        <v>207</v>
      </c>
      <c r="AQ14" s="69">
        <f>AI14+AK14+AM14+AO14</f>
        <v>11305</v>
      </c>
      <c r="AR14" s="71">
        <f t="shared" si="7"/>
        <v>1.413125</v>
      </c>
      <c r="AS14" s="66"/>
      <c r="AT14" s="16"/>
      <c r="AU14" s="47"/>
      <c r="AV14" s="16"/>
      <c r="AW14" s="47"/>
      <c r="AX14" s="16"/>
      <c r="AY14" s="47"/>
      <c r="AZ14" s="48"/>
      <c r="BA14" s="69">
        <f t="shared" si="4"/>
        <v>0</v>
      </c>
      <c r="BB14" s="89">
        <f t="shared" si="5"/>
        <v>0</v>
      </c>
      <c r="BC14" s="94">
        <f t="shared" si="8"/>
        <v>18616</v>
      </c>
      <c r="BD14" s="63">
        <f t="shared" si="0"/>
        <v>0.93079999999999996</v>
      </c>
    </row>
    <row r="15" spans="1:56" s="1" customFormat="1" ht="141.75" customHeight="1" thickBot="1" x14ac:dyDescent="0.25">
      <c r="A15" s="143"/>
      <c r="B15" s="144"/>
      <c r="C15" s="145"/>
      <c r="D15" s="23" t="s">
        <v>66</v>
      </c>
      <c r="E15" s="23" t="s">
        <v>67</v>
      </c>
      <c r="F15" s="27"/>
      <c r="G15" s="55">
        <v>32</v>
      </c>
      <c r="H15" s="23" t="s">
        <v>25</v>
      </c>
      <c r="I15" s="34" t="s">
        <v>62</v>
      </c>
      <c r="J15" s="23">
        <v>14</v>
      </c>
      <c r="K15" s="23">
        <v>20</v>
      </c>
      <c r="L15" s="23">
        <v>25</v>
      </c>
      <c r="M15" s="23">
        <v>15</v>
      </c>
      <c r="N15" s="44" t="s">
        <v>68</v>
      </c>
      <c r="O15" s="47"/>
      <c r="P15" s="16"/>
      <c r="Q15" s="47"/>
      <c r="R15" s="16"/>
      <c r="S15" s="47"/>
      <c r="T15" s="16"/>
      <c r="U15" s="95">
        <v>16</v>
      </c>
      <c r="V15" s="103" t="s">
        <v>186</v>
      </c>
      <c r="W15" s="69">
        <f t="shared" si="1"/>
        <v>16</v>
      </c>
      <c r="X15" s="71">
        <f>W15/J15</f>
        <v>1.1428571428571428</v>
      </c>
      <c r="Y15" s="66"/>
      <c r="Z15" s="16"/>
      <c r="AA15" s="47"/>
      <c r="AB15" s="16"/>
      <c r="AC15" s="47"/>
      <c r="AD15" s="16"/>
      <c r="AE15" s="95">
        <v>22</v>
      </c>
      <c r="AF15" s="98" t="s">
        <v>187</v>
      </c>
      <c r="AG15" s="77">
        <v>22</v>
      </c>
      <c r="AH15" s="71">
        <f t="shared" si="3"/>
        <v>1.1000000000000001</v>
      </c>
      <c r="AI15" s="90">
        <v>4</v>
      </c>
      <c r="AJ15" s="117" t="s">
        <v>188</v>
      </c>
      <c r="AK15" s="95">
        <f>8+6+3</f>
        <v>17</v>
      </c>
      <c r="AL15" s="117" t="s">
        <v>189</v>
      </c>
      <c r="AM15" s="95">
        <v>2</v>
      </c>
      <c r="AN15" s="15" t="s">
        <v>190</v>
      </c>
      <c r="AO15" s="95">
        <v>3</v>
      </c>
      <c r="AP15" s="103" t="s">
        <v>206</v>
      </c>
      <c r="AQ15" s="69">
        <f t="shared" si="6"/>
        <v>26</v>
      </c>
      <c r="AR15" s="71">
        <f t="shared" si="7"/>
        <v>1.04</v>
      </c>
      <c r="AS15" s="66"/>
      <c r="AT15" s="16"/>
      <c r="AU15" s="47"/>
      <c r="AV15" s="16"/>
      <c r="AW15" s="47"/>
      <c r="AX15" s="16"/>
      <c r="AY15" s="47"/>
      <c r="AZ15" s="48"/>
      <c r="BA15" s="69">
        <f t="shared" si="4"/>
        <v>0</v>
      </c>
      <c r="BB15" s="89">
        <f t="shared" si="5"/>
        <v>0</v>
      </c>
      <c r="BC15" s="94">
        <f>W15+10+3</f>
        <v>29</v>
      </c>
      <c r="BD15" s="63">
        <f t="shared" si="0"/>
        <v>0.90625</v>
      </c>
    </row>
    <row r="16" spans="1:56" s="1" customFormat="1" ht="268.5" customHeight="1" thickBot="1" x14ac:dyDescent="0.25">
      <c r="A16" s="146" t="s">
        <v>69</v>
      </c>
      <c r="B16" s="148" t="s">
        <v>70</v>
      </c>
      <c r="C16" s="19" t="s">
        <v>59</v>
      </c>
      <c r="D16" s="18" t="s">
        <v>71</v>
      </c>
      <c r="E16" s="18" t="s">
        <v>72</v>
      </c>
      <c r="F16" s="20" t="s">
        <v>191</v>
      </c>
      <c r="G16" s="57">
        <v>1</v>
      </c>
      <c r="H16" s="18" t="s">
        <v>73</v>
      </c>
      <c r="I16" s="21" t="s">
        <v>74</v>
      </c>
      <c r="J16" s="37">
        <v>0.2</v>
      </c>
      <c r="K16" s="37">
        <v>0.8</v>
      </c>
      <c r="L16" s="110">
        <v>0</v>
      </c>
      <c r="M16" s="110">
        <v>0</v>
      </c>
      <c r="N16" s="43" t="s">
        <v>75</v>
      </c>
      <c r="O16" s="47"/>
      <c r="P16" s="16"/>
      <c r="Q16" s="47"/>
      <c r="R16" s="16"/>
      <c r="S16" s="47"/>
      <c r="T16" s="16"/>
      <c r="U16" s="97">
        <f>J16</f>
        <v>0.2</v>
      </c>
      <c r="V16" s="48"/>
      <c r="W16" s="75">
        <f t="shared" si="1"/>
        <v>0.2</v>
      </c>
      <c r="X16" s="71">
        <f t="shared" si="2"/>
        <v>1</v>
      </c>
      <c r="Y16" s="66"/>
      <c r="Z16" s="16"/>
      <c r="AA16" s="47"/>
      <c r="AB16" s="16"/>
      <c r="AC16" s="47"/>
      <c r="AD16" s="16"/>
      <c r="AE16" s="97">
        <v>0.8</v>
      </c>
      <c r="AF16" s="102" t="s">
        <v>192</v>
      </c>
      <c r="AG16" s="82">
        <v>0.8</v>
      </c>
      <c r="AH16" s="71">
        <f t="shared" si="3"/>
        <v>1</v>
      </c>
      <c r="AI16" s="93" t="s">
        <v>193</v>
      </c>
      <c r="AJ16" s="118" t="s">
        <v>193</v>
      </c>
      <c r="AK16" s="93" t="s">
        <v>193</v>
      </c>
      <c r="AL16" s="118" t="s">
        <v>193</v>
      </c>
      <c r="AM16" s="47"/>
      <c r="AN16" s="118" t="s">
        <v>193</v>
      </c>
      <c r="AO16" s="95"/>
      <c r="AP16" s="118" t="s">
        <v>193</v>
      </c>
      <c r="AQ16" s="69" t="s">
        <v>193</v>
      </c>
      <c r="AR16" s="71" t="s">
        <v>193</v>
      </c>
      <c r="AS16" s="66"/>
      <c r="AT16" s="16"/>
      <c r="AU16" s="47"/>
      <c r="AV16" s="16"/>
      <c r="AW16" s="47"/>
      <c r="AX16" s="16"/>
      <c r="AY16" s="47"/>
      <c r="AZ16" s="48"/>
      <c r="BA16" s="69">
        <f t="shared" si="4"/>
        <v>0</v>
      </c>
      <c r="BB16" s="89" t="e">
        <f t="shared" si="5"/>
        <v>#DIV/0!</v>
      </c>
      <c r="BC16" s="64">
        <f>W16+AG16</f>
        <v>1</v>
      </c>
      <c r="BD16" s="63">
        <f t="shared" si="0"/>
        <v>1</v>
      </c>
    </row>
    <row r="17" spans="1:56" s="1" customFormat="1" ht="198.75" customHeight="1" thickBot="1" x14ac:dyDescent="0.25">
      <c r="A17" s="146"/>
      <c r="B17" s="148"/>
      <c r="C17" s="19" t="s">
        <v>59</v>
      </c>
      <c r="D17" s="18" t="s">
        <v>76</v>
      </c>
      <c r="E17" s="18" t="s">
        <v>77</v>
      </c>
      <c r="F17" s="20" t="s">
        <v>78</v>
      </c>
      <c r="G17" s="57">
        <v>1</v>
      </c>
      <c r="H17" s="18" t="s">
        <v>73</v>
      </c>
      <c r="I17" s="21" t="s">
        <v>79</v>
      </c>
      <c r="J17" s="18" t="s">
        <v>47</v>
      </c>
      <c r="K17" s="37">
        <v>0.3</v>
      </c>
      <c r="L17" s="37">
        <v>0.3</v>
      </c>
      <c r="M17" s="37">
        <v>0.4</v>
      </c>
      <c r="N17" s="43" t="s">
        <v>80</v>
      </c>
      <c r="O17" s="47"/>
      <c r="P17" s="16"/>
      <c r="Q17" s="47"/>
      <c r="R17" s="16"/>
      <c r="S17" s="47"/>
      <c r="T17" s="16"/>
      <c r="U17" s="95">
        <v>0</v>
      </c>
      <c r="V17" s="48"/>
      <c r="W17" s="69">
        <f t="shared" si="1"/>
        <v>0</v>
      </c>
      <c r="X17" s="71"/>
      <c r="Y17" s="66"/>
      <c r="Z17" s="16"/>
      <c r="AA17" s="47"/>
      <c r="AB17" s="16"/>
      <c r="AC17" s="47"/>
      <c r="AD17" s="16"/>
      <c r="AE17" s="97">
        <v>0.3</v>
      </c>
      <c r="AF17" s="98" t="s">
        <v>194</v>
      </c>
      <c r="AG17" s="82">
        <v>0.3</v>
      </c>
      <c r="AH17" s="71">
        <f t="shared" si="3"/>
        <v>1</v>
      </c>
      <c r="AI17" s="90">
        <v>0</v>
      </c>
      <c r="AJ17" s="117" t="s">
        <v>195</v>
      </c>
      <c r="AK17" s="108">
        <v>0.15</v>
      </c>
      <c r="AL17" s="121" t="s">
        <v>196</v>
      </c>
      <c r="AM17" s="108">
        <v>0.15</v>
      </c>
      <c r="AN17" s="15" t="s">
        <v>197</v>
      </c>
      <c r="AO17" s="97">
        <v>0.3</v>
      </c>
      <c r="AP17" s="103" t="s">
        <v>213</v>
      </c>
      <c r="AQ17" s="75">
        <f>AO17</f>
        <v>0.3</v>
      </c>
      <c r="AR17" s="71">
        <f>AQ17/L17</f>
        <v>1</v>
      </c>
      <c r="AS17" s="66"/>
      <c r="AT17" s="16"/>
      <c r="AU17" s="47"/>
      <c r="AV17" s="16"/>
      <c r="AW17" s="47"/>
      <c r="AX17" s="16"/>
      <c r="AY17" s="47"/>
      <c r="AZ17" s="48"/>
      <c r="BA17" s="69">
        <f t="shared" si="4"/>
        <v>0</v>
      </c>
      <c r="BB17" s="89">
        <f t="shared" si="5"/>
        <v>0</v>
      </c>
      <c r="BC17" s="94">
        <f t="shared" ref="BC17:BC18" si="9">W17+AG17+AQ17</f>
        <v>0.6</v>
      </c>
      <c r="BD17" s="63">
        <f t="shared" si="0"/>
        <v>0.6</v>
      </c>
    </row>
    <row r="18" spans="1:56" s="1" customFormat="1" ht="173.25" customHeight="1" thickBot="1" x14ac:dyDescent="0.25">
      <c r="A18" s="147"/>
      <c r="B18" s="149"/>
      <c r="C18" s="39" t="s">
        <v>59</v>
      </c>
      <c r="D18" s="39" t="s">
        <v>81</v>
      </c>
      <c r="E18" s="39" t="s">
        <v>82</v>
      </c>
      <c r="F18" s="40" t="s">
        <v>83</v>
      </c>
      <c r="G18" s="58">
        <v>6</v>
      </c>
      <c r="H18" s="38" t="s">
        <v>25</v>
      </c>
      <c r="I18" s="41" t="s">
        <v>19</v>
      </c>
      <c r="J18" s="39">
        <v>0</v>
      </c>
      <c r="K18" s="39">
        <v>2</v>
      </c>
      <c r="L18" s="39">
        <v>2</v>
      </c>
      <c r="M18" s="39">
        <v>2</v>
      </c>
      <c r="N18" s="46" t="s">
        <v>84</v>
      </c>
      <c r="O18" s="49"/>
      <c r="P18" s="50"/>
      <c r="Q18" s="49"/>
      <c r="R18" s="50"/>
      <c r="S18" s="49"/>
      <c r="T18" s="50"/>
      <c r="U18" s="96">
        <v>0</v>
      </c>
      <c r="V18" s="51"/>
      <c r="W18" s="69">
        <f t="shared" si="1"/>
        <v>0</v>
      </c>
      <c r="X18" s="73"/>
      <c r="Y18" s="67"/>
      <c r="Z18" s="50"/>
      <c r="AA18" s="49"/>
      <c r="AB18" s="50"/>
      <c r="AC18" s="49"/>
      <c r="AD18" s="50"/>
      <c r="AE18" s="96">
        <v>2</v>
      </c>
      <c r="AF18" s="100" t="s">
        <v>198</v>
      </c>
      <c r="AG18" s="83">
        <v>2</v>
      </c>
      <c r="AH18" s="71">
        <f t="shared" si="3"/>
        <v>1</v>
      </c>
      <c r="AI18" s="91">
        <v>0</v>
      </c>
      <c r="AJ18" s="119" t="s">
        <v>199</v>
      </c>
      <c r="AK18" s="96">
        <v>0</v>
      </c>
      <c r="AL18" s="119" t="s">
        <v>200</v>
      </c>
      <c r="AM18" s="96">
        <v>0</v>
      </c>
      <c r="AN18" s="125" t="s">
        <v>201</v>
      </c>
      <c r="AO18" s="96">
        <v>2</v>
      </c>
      <c r="AP18" s="131" t="s">
        <v>209</v>
      </c>
      <c r="AQ18" s="85">
        <f t="shared" si="6"/>
        <v>2</v>
      </c>
      <c r="AR18" s="71">
        <f>AQ18/L18</f>
        <v>1</v>
      </c>
      <c r="AS18" s="67"/>
      <c r="AT18" s="50"/>
      <c r="AU18" s="49"/>
      <c r="AV18" s="50"/>
      <c r="AW18" s="49"/>
      <c r="AX18" s="50"/>
      <c r="AY18" s="49"/>
      <c r="AZ18" s="51"/>
      <c r="BA18" s="85">
        <f t="shared" si="4"/>
        <v>0</v>
      </c>
      <c r="BB18" s="89">
        <f t="shared" si="5"/>
        <v>0</v>
      </c>
      <c r="BC18" s="94">
        <f t="shared" si="9"/>
        <v>4</v>
      </c>
      <c r="BD18" s="63">
        <f t="shared" si="0"/>
        <v>0.66666666666666663</v>
      </c>
    </row>
    <row r="19" spans="1:56" ht="56.25" customHeight="1" thickBot="1" x14ac:dyDescent="0.25">
      <c r="A19" s="5"/>
      <c r="B19" s="5"/>
      <c r="D19" s="6"/>
      <c r="E19" s="6"/>
      <c r="F19" s="6"/>
      <c r="G19" s="6"/>
      <c r="H19" s="6"/>
      <c r="I19" s="7"/>
      <c r="J19" s="3"/>
      <c r="K19" s="3"/>
      <c r="L19" s="3"/>
      <c r="M19" s="3"/>
      <c r="N19" s="8"/>
      <c r="X19" s="74">
        <f>AVERAGE(X4:X18)</f>
        <v>1.1460152661064424</v>
      </c>
      <c r="AH19" s="74">
        <f>AVERAGE(AH4:AH18)</f>
        <v>1.159504761904762</v>
      </c>
      <c r="AL19" s="4"/>
      <c r="AR19" s="74">
        <f>AVERAGE(AR4:AR18)</f>
        <v>1.1159196751820362</v>
      </c>
      <c r="BB19" s="72">
        <f>AVERAGE(BB17:BB18)</f>
        <v>0</v>
      </c>
      <c r="BD19" s="135">
        <f>AVERAGE(BD4:BD18)</f>
        <v>0.92607081841432226</v>
      </c>
    </row>
    <row r="20" spans="1:56" ht="39" customHeight="1" x14ac:dyDescent="0.2">
      <c r="A20" s="5"/>
      <c r="B20" s="5"/>
      <c r="D20" s="6"/>
      <c r="E20" s="6"/>
      <c r="F20" s="6"/>
      <c r="G20" s="6"/>
      <c r="H20" s="6"/>
      <c r="I20" s="7"/>
      <c r="J20" s="3"/>
      <c r="K20" s="3"/>
      <c r="L20" s="3"/>
      <c r="M20" s="3"/>
      <c r="N20" s="8"/>
    </row>
    <row r="21" spans="1:56" ht="39" customHeight="1" x14ac:dyDescent="0.2">
      <c r="A21" s="5"/>
      <c r="B21" s="5"/>
      <c r="D21" s="6"/>
      <c r="E21" s="6"/>
      <c r="F21" s="6"/>
      <c r="G21" s="6"/>
      <c r="H21" s="6"/>
      <c r="I21" s="7"/>
      <c r="J21" s="3"/>
      <c r="K21" s="3"/>
      <c r="L21" s="3"/>
      <c r="M21" s="3"/>
      <c r="N21" s="8"/>
      <c r="AR21" s="105"/>
    </row>
    <row r="22" spans="1:56" ht="39" customHeight="1" x14ac:dyDescent="0.2">
      <c r="A22" s="5"/>
      <c r="B22" s="5"/>
      <c r="D22" s="6"/>
      <c r="E22" s="6"/>
      <c r="F22" s="6"/>
      <c r="G22" s="6"/>
      <c r="H22" s="6"/>
      <c r="I22" s="7"/>
      <c r="J22" s="3"/>
      <c r="K22" s="3"/>
      <c r="L22" s="3"/>
      <c r="M22" s="3"/>
      <c r="N22" s="8"/>
      <c r="AR22" s="107"/>
    </row>
    <row r="23" spans="1:56" ht="39" customHeight="1" x14ac:dyDescent="0.2">
      <c r="AR23" s="106"/>
    </row>
    <row r="24" spans="1:56" ht="39" customHeight="1" x14ac:dyDescent="0.2">
      <c r="AK24" s="114"/>
    </row>
    <row r="25" spans="1:56" ht="39" customHeight="1" x14ac:dyDescent="0.2">
      <c r="AK25" s="115"/>
    </row>
  </sheetData>
  <sheetProtection algorithmName="SHA-512" hashValue="K53k6gr4avxLf/VPodERXL01kzVBhXznRUVVlCNSfhwWyXFhYZBsK4mkqdw6efMiwyaUFzA6Sb2ZHDqyaO4CfQ==" saltValue="Z7BAd/xE4FgXPYRnMBHs2g==" spinCount="100000" sheet="1" objects="1" scenarios="1"/>
  <autoFilter ref="A3:BD19" xr:uid="{EA4FBCAF-23BF-4E11-87AB-CA3E20D58361}"/>
  <mergeCells count="32">
    <mergeCell ref="B4:B6"/>
    <mergeCell ref="C5:C6"/>
    <mergeCell ref="A1:N1"/>
    <mergeCell ref="A2:A3"/>
    <mergeCell ref="B2:B3"/>
    <mergeCell ref="C2:C3"/>
    <mergeCell ref="D2:D3"/>
    <mergeCell ref="E2:E3"/>
    <mergeCell ref="F2:F3"/>
    <mergeCell ref="G2:G3"/>
    <mergeCell ref="H2:H3"/>
    <mergeCell ref="O2:X2"/>
    <mergeCell ref="A13:A15"/>
    <mergeCell ref="B13:B15"/>
    <mergeCell ref="C14:C15"/>
    <mergeCell ref="A16:A18"/>
    <mergeCell ref="B16:B18"/>
    <mergeCell ref="A9:A12"/>
    <mergeCell ref="B9:B12"/>
    <mergeCell ref="C10:C11"/>
    <mergeCell ref="A7:A8"/>
    <mergeCell ref="B7:B8"/>
    <mergeCell ref="C7:C8"/>
    <mergeCell ref="I2:I3"/>
    <mergeCell ref="J2:M2"/>
    <mergeCell ref="N2:N3"/>
    <mergeCell ref="A4:A6"/>
    <mergeCell ref="AS2:BB2"/>
    <mergeCell ref="BC2:BC3"/>
    <mergeCell ref="BD2:BD3"/>
    <mergeCell ref="Y2:AH2"/>
    <mergeCell ref="AI2:AR2"/>
  </mergeCells>
  <phoneticPr fontId="3" type="noConversion"/>
  <dataValidations disablePrompts="1" count="1">
    <dataValidation allowBlank="1" showInputMessage="1" showErrorMessage="1" sqref="E10:F10" xr:uid="{3A1C0846-CC47-4E69-8595-85736C319FEC}"/>
  </dataValidations>
  <pageMargins left="0.7" right="0.7" top="0.75" bottom="0.75" header="0.3" footer="0.3"/>
  <pageSetup paperSize="9" scale="1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8C300-A56A-432E-97C7-01B5095515F7}">
  <dimension ref="A1:A8"/>
  <sheetViews>
    <sheetView workbookViewId="0">
      <selection activeCell="A9" sqref="A9"/>
    </sheetView>
  </sheetViews>
  <sheetFormatPr baseColWidth="10" defaultColWidth="11.42578125" defaultRowHeight="15" x14ac:dyDescent="0.25"/>
  <cols>
    <col min="1" max="1" width="62.140625" customWidth="1"/>
  </cols>
  <sheetData>
    <row r="1" spans="1:1" x14ac:dyDescent="0.25">
      <c r="A1" s="116" t="s">
        <v>202</v>
      </c>
    </row>
    <row r="2" spans="1:1" x14ac:dyDescent="0.25">
      <c r="A2" t="s">
        <v>85</v>
      </c>
    </row>
    <row r="3" spans="1:1" x14ac:dyDescent="0.25">
      <c r="A3" t="s">
        <v>87</v>
      </c>
    </row>
    <row r="4" spans="1:1" x14ac:dyDescent="0.25">
      <c r="A4" t="s">
        <v>37</v>
      </c>
    </row>
    <row r="5" spans="1:1" x14ac:dyDescent="0.25">
      <c r="A5" t="s">
        <v>19</v>
      </c>
    </row>
    <row r="6" spans="1:1" x14ac:dyDescent="0.25">
      <c r="A6" t="s">
        <v>88</v>
      </c>
    </row>
    <row r="7" spans="1:1" x14ac:dyDescent="0.25">
      <c r="A7" t="s">
        <v>203</v>
      </c>
    </row>
    <row r="8" spans="1:1" x14ac:dyDescent="0.25">
      <c r="A8" t="s">
        <v>204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A239F0-C50E-4276-8317-77B29D5FE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29C83-A76F-4953-BDE2-B74A3F5803C3}">
  <ds:schemaRefs>
    <ds:schemaRef ds:uri="http://schemas.microsoft.com/sharepoint/v3/contenttype/forms"/>
  </ds:schemaRefs>
</ds:datastoreItem>
</file>

<file path=customXml/itemProps3.xml><?xml version="1.0" encoding="utf-8"?>
<ds:datastoreItem xmlns:ds="http://schemas.openxmlformats.org/officeDocument/2006/customXml" ds:itemID="{D84D1CC6-462F-4C9A-A700-C327479B4C4C}">
  <ds:schemaRefs>
    <ds:schemaRef ds:uri="http://schemas.microsoft.com/office/2006/metadata/properties"/>
    <ds:schemaRef ds:uri="http://schemas.microsoft.com/office/infopath/2007/PartnerControls"/>
    <ds:schemaRef ds:uri="078d6b7f-86fb-47aa-a5fb-45a141d09143"/>
    <ds:schemaRef ds:uri="3e82ca5b-96cf-4758-bde1-7c773396b7ec"/>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Seguimiento PEI - 4T 2025</vt:lpstr>
      <vt:lpstr>Listas</vt:lpstr>
      <vt:lpstr>'Seguimiento PEI - 4T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dcterms:created xsi:type="dcterms:W3CDTF">2023-09-24T21:36:18Z</dcterms:created>
  <dcterms:modified xsi:type="dcterms:W3CDTF">2026-05-20T20:48:05Z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