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PLAN ESTRATEGICO INSTITUCIONAL 2023-2026/SEGUIMIENTOS/"/>
    </mc:Choice>
  </mc:AlternateContent>
  <xr:revisionPtr revIDLastSave="11" documentId="8_{A5CC07F2-6378-4886-B8EE-F071053CB287}" xr6:coauthVersionLast="47" xr6:coauthVersionMax="47" xr10:uidLastSave="{418A7C99-6E78-4B10-A81B-09F69DB05204}"/>
  <workbookProtection workbookAlgorithmName="SHA-512" workbookHashValue="l1E5ApcZXF1+Fp+HTQP304hqdw7xQUmEU5FRjXqCYuU6DkwOxkEOHEyLxXZmLV7QxV6yTM38AGhQ/aiGvJlRGA==" workbookSaltValue="oYqW2GJOdUAPv1swHJMzbw==" workbookSpinCount="100000" lockStructure="1"/>
  <bookViews>
    <workbookView xWindow="-120" yWindow="-120" windowWidth="20730" windowHeight="11040" xr2:uid="{00000000-000D-0000-FFFF-FFFF00000000}"/>
  </bookViews>
  <sheets>
    <sheet name="Seguimiento PEI - 3T 2025" sheetId="8" r:id="rId1"/>
    <sheet name="Graficas 3T-2025" sheetId="5" state="hidden" r:id="rId2"/>
    <sheet name="Listas" sheetId="10" state="hidden" r:id="rId3"/>
  </sheets>
  <externalReferences>
    <externalReference r:id="rId4"/>
  </externalReferences>
  <definedNames>
    <definedName name="_xlnm._FilterDatabase" localSheetId="0" hidden="1">'Seguimiento PEI - 3T 2025'!$A$3:$BD$19</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 i="8" l="1"/>
  <c r="AR12" i="8"/>
  <c r="AQ10" i="8" l="1"/>
  <c r="AQ9" i="8"/>
  <c r="AQ17" i="8" l="1"/>
  <c r="AQ12" i="8"/>
  <c r="AM14" i="8"/>
  <c r="AM13" i="8"/>
  <c r="BC15" i="8"/>
  <c r="AQ13" i="8" l="1"/>
  <c r="AQ14" i="8"/>
  <c r="AR10" i="8"/>
  <c r="G5" i="8"/>
  <c r="BC8" i="8" l="1"/>
  <c r="BD8" i="8" s="1"/>
  <c r="BD15" i="8"/>
  <c r="G13" i="8"/>
  <c r="AI14" i="8"/>
  <c r="AK14" i="8"/>
  <c r="AK13" i="8"/>
  <c r="AK15" i="8"/>
  <c r="D50" i="5" l="1"/>
  <c r="U9" i="8"/>
  <c r="W9" i="8" s="1"/>
  <c r="W5" i="8"/>
  <c r="X5" i="8" s="1"/>
  <c r="W6" i="8"/>
  <c r="W7" i="8"/>
  <c r="W8" i="8"/>
  <c r="X8" i="8" s="1"/>
  <c r="W10" i="8"/>
  <c r="W11" i="8"/>
  <c r="W13" i="8"/>
  <c r="W14" i="8"/>
  <c r="W15" i="8"/>
  <c r="X15" i="8" s="1"/>
  <c r="W17" i="8"/>
  <c r="W18" i="8"/>
  <c r="W4" i="8"/>
  <c r="U12" i="8"/>
  <c r="W12" i="8" s="1"/>
  <c r="U16" i="8"/>
  <c r="W16" i="8" s="1"/>
  <c r="AQ4" i="8"/>
  <c r="AR4" i="8" s="1"/>
  <c r="AQ5" i="8"/>
  <c r="AH5" i="8"/>
  <c r="AH6" i="8"/>
  <c r="AH7" i="8"/>
  <c r="AH8" i="8"/>
  <c r="AH11" i="8"/>
  <c r="AH13" i="8"/>
  <c r="AH14" i="8"/>
  <c r="AH15" i="8"/>
  <c r="AH16" i="8"/>
  <c r="AH17" i="8"/>
  <c r="AH18" i="8"/>
  <c r="AH4" i="8"/>
  <c r="AG12" i="8"/>
  <c r="AH12" i="8" s="1"/>
  <c r="AG10" i="8"/>
  <c r="AH10" i="8" s="1"/>
  <c r="AG9" i="8"/>
  <c r="AH9" i="8" s="1"/>
  <c r="BA5" i="8"/>
  <c r="BB5" i="8" s="1"/>
  <c r="BA6" i="8"/>
  <c r="BB6" i="8" s="1"/>
  <c r="BA7" i="8"/>
  <c r="BB7" i="8" s="1"/>
  <c r="BA8" i="8"/>
  <c r="BB8" i="8" s="1"/>
  <c r="BA9" i="8"/>
  <c r="BB9" i="8" s="1"/>
  <c r="BA10" i="8"/>
  <c r="BB10" i="8" s="1"/>
  <c r="BA11" i="8"/>
  <c r="BB11" i="8" s="1"/>
  <c r="BA12" i="8"/>
  <c r="BB12" i="8" s="1"/>
  <c r="BA13" i="8"/>
  <c r="BB13" i="8" s="1"/>
  <c r="BA14" i="8"/>
  <c r="BA15" i="8"/>
  <c r="BB15" i="8" s="1"/>
  <c r="BA16" i="8"/>
  <c r="BB16" i="8" s="1"/>
  <c r="BA17" i="8"/>
  <c r="BB17" i="8" s="1"/>
  <c r="BA18" i="8"/>
  <c r="BB18" i="8" s="1"/>
  <c r="BA4" i="8"/>
  <c r="BB4" i="8" s="1"/>
  <c r="AQ6" i="8"/>
  <c r="AR6" i="8" s="1"/>
  <c r="AR7" i="8"/>
  <c r="AQ8" i="8"/>
  <c r="AR8" i="8" s="1"/>
  <c r="AR9" i="8"/>
  <c r="AQ11" i="8"/>
  <c r="AR11" i="8" s="1"/>
  <c r="AR13" i="8"/>
  <c r="AR14" i="8"/>
  <c r="AQ15" i="8"/>
  <c r="AR15" i="8" s="1"/>
  <c r="AR17" i="8"/>
  <c r="D52" i="5" s="1"/>
  <c r="AQ18" i="8"/>
  <c r="M14" i="8"/>
  <c r="G6" i="8"/>
  <c r="I12" i="5"/>
  <c r="D55" i="5" l="1"/>
  <c r="BC10" i="8"/>
  <c r="BD10" i="8" s="1"/>
  <c r="D51" i="5"/>
  <c r="BC5" i="8"/>
  <c r="BD5" i="8" s="1"/>
  <c r="BC4" i="8"/>
  <c r="BD4" i="8" s="1"/>
  <c r="BC18" i="8"/>
  <c r="BD18" i="8" s="1"/>
  <c r="BC17" i="8"/>
  <c r="BD17" i="8" s="1"/>
  <c r="D28" i="5" s="1"/>
  <c r="D54" i="5"/>
  <c r="X16" i="8"/>
  <c r="BC16" i="8"/>
  <c r="BD16" i="8" s="1"/>
  <c r="BB19" i="8"/>
  <c r="BC13" i="8"/>
  <c r="BD13" i="8" s="1"/>
  <c r="D27" i="5" s="1"/>
  <c r="BC11" i="8"/>
  <c r="BD11" i="8" s="1"/>
  <c r="BC12" i="8"/>
  <c r="BD12" i="8" s="1"/>
  <c r="X13" i="8"/>
  <c r="D53" i="5"/>
  <c r="BC7" i="8"/>
  <c r="BD7" i="8" s="1"/>
  <c r="D30" i="5" s="1"/>
  <c r="X6" i="8"/>
  <c r="BC6" i="8"/>
  <c r="BD6" i="8" s="1"/>
  <c r="X11" i="8"/>
  <c r="BB14" i="8"/>
  <c r="BC14" i="8"/>
  <c r="BD14" i="8" s="1"/>
  <c r="BC9" i="8"/>
  <c r="BD9" i="8" s="1"/>
  <c r="X9" i="8"/>
  <c r="X7" i="8"/>
  <c r="AH19" i="8"/>
  <c r="AR18" i="8"/>
  <c r="AR19" i="8" s="1"/>
  <c r="X12" i="8"/>
  <c r="F21" i="5"/>
  <c r="L12" i="5"/>
  <c r="BD19" i="8" l="1"/>
  <c r="D33" i="5"/>
  <c r="D31" i="5"/>
  <c r="D56" i="5"/>
  <c r="D32" i="5"/>
  <c r="X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tc={6A036CD7-C501-4D13-8000-F045C153510E}</author>
    <author>tc={D8891ACF-004E-4E78-A80E-4AAE43D45D08}</author>
    <author>tc={2285CE22-42FC-40DB-8991-B6874B87BFCB}</author>
    <author>tc={8BE7136D-608D-47B4-8519-F5B1D51A23E3}</author>
  </authors>
  <commentList>
    <comment ref="E2" authorId="0" shapeId="0" xr:uid="{E668C8D6-751F-4C71-9EB8-F5DA9312606C}">
      <text>
        <r>
          <rPr>
            <b/>
            <sz val="9"/>
            <color indexed="81"/>
            <rFont val="Tahoma"/>
            <family val="2"/>
          </rPr>
          <t>Mide el avance del (los) resultado(s) esperado(s).</t>
        </r>
      </text>
    </comment>
    <comment ref="G2" authorId="0" shapeId="0" xr:uid="{3076EA06-9961-4B9D-9F67-FEF037B8157A}">
      <text>
        <r>
          <rPr>
            <b/>
            <sz val="9"/>
            <color indexed="81"/>
            <rFont val="Tahoma"/>
            <family val="2"/>
          </rPr>
          <t>Valor o estado de los productos al final del periodo de gobierno.</t>
        </r>
      </text>
    </comment>
    <comment ref="W15" authorId="1" shapeId="0" xr:uid="{6A036CD7-C501-4D13-8000-F045C153510E}">
      <text>
        <t>[Comentario encadenado]
Su versión de Excel le permite leer este comentario encadenado; sin embargo, las ediciones que se apliquen se quitarán si el archivo se abre en una versión más reciente de Excel. Más información: https://go.microsoft.com/fwlink/?linkid=870924
Comentario:
    16 departamentos nuevos para la meta cuatrienio</t>
      </text>
    </comment>
    <comment ref="AG15" authorId="2" shapeId="0" xr:uid="{D8891ACF-004E-4E78-A80E-4AAE43D45D0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alcanzaron 10 departamentos nuevos para la meta cuatrienio</t>
      </text>
    </comment>
    <comment ref="AQ15" authorId="3" shapeId="0" xr:uid="{2285CE22-42FC-40DB-8991-B6874B87BF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llevan 3 departamentos nuevos para la meta cuatrienio: 
Caldas
Norte de Santander
Quindío</t>
      </text>
    </comment>
    <comment ref="BC15" authorId="4" shapeId="0" xr:uid="{8BE7136D-608D-47B4-8519-F5B1D51A23E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cuatrienio de este indicador es independiente del avance anual. 
La meta cuatrienio de 32 departamentos corresponden a nuevos departamentos visitados durante los 4 años (es decir que se contabilizan una única vez)</t>
      </text>
    </comment>
  </commentList>
</comments>
</file>

<file path=xl/sharedStrings.xml><?xml version="1.0" encoding="utf-8"?>
<sst xmlns="http://schemas.openxmlformats.org/spreadsheetml/2006/main" count="285" uniqueCount="223">
  <si>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</si>
  <si>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</si>
  <si>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</si>
  <si>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</si>
  <si>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</si>
  <si>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</si>
  <si>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</si>
  <si>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 xml:space="preserve">META CUATRIENIO </t>
  </si>
  <si>
    <t>UNIDAD DE MEDIDA</t>
  </si>
  <si>
    <t>RESPONSABLE</t>
  </si>
  <si>
    <t>DESAGREGACIÓN DE META CUATRIENIO</t>
  </si>
  <si>
    <t xml:space="preserve">OBSERVACIONES </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</si>
  <si>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</si>
  <si>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</si>
  <si>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</si>
  <si>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</si>
  <si>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</si>
  <si>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</si>
  <si>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</si>
  <si>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</si>
  <si>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</si>
  <si>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</si>
  <si>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</si>
  <si>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</si>
  <si>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</si>
  <si>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</si>
  <si>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</si>
  <si>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</si>
  <si>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</si>
  <si>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</si>
  <si>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</si>
  <si>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</si>
  <si>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</si>
  <si>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</si>
  <si>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</si>
  <si>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</si>
  <si>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</si>
  <si>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</si>
  <si>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</si>
  <si>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</si>
  <si>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</si>
  <si>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</si>
  <si>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</si>
  <si>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</si>
  <si>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</si>
  <si>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</si>
  <si>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 xml:space="preserve">Porcentaje de cumplimiento del cronograma de trabajo del proyecto </t>
  </si>
  <si>
    <t>No aplica</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</si>
  <si>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</si>
  <si>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</si>
  <si>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</si>
  <si>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</si>
  <si>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</si>
  <si>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</si>
  <si>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</si>
  <si>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</si>
  <si>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</si>
  <si>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</si>
  <si>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</si>
  <si>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</si>
  <si>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</si>
  <si>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</si>
  <si>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</si>
  <si>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</si>
  <si>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</si>
  <si>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</si>
  <si>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</si>
  <si>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</si>
  <si>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</si>
  <si>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</si>
  <si>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</si>
  <si>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</si>
  <si>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</si>
  <si>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</si>
  <si>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</si>
  <si>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</si>
  <si>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</si>
  <si>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</si>
  <si>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</si>
  <si>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</si>
  <si>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</si>
  <si>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</si>
  <si>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</si>
  <si>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</si>
  <si>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Área</t>
  </si>
  <si>
    <t>No. indicadores por áreas</t>
  </si>
  <si>
    <t>Dirección General - GI Articulaciones</t>
  </si>
  <si>
    <t>Dirección General - GI Planeación</t>
  </si>
  <si>
    <t>Subdirección de Gestión Contractual</t>
  </si>
  <si>
    <t>Subdirección de IDT</t>
  </si>
  <si>
    <t>Subdirección de EMAE</t>
  </si>
  <si>
    <t>Total</t>
  </si>
  <si>
    <t>Indicadores programados</t>
  </si>
  <si>
    <t>% DE CUMPLIMIENTO</t>
  </si>
  <si>
    <t>Objetivo estrategico</t>
  </si>
  <si>
    <t>Ejes estrategicos</t>
  </si>
  <si>
    <t>Interinstitucional</t>
  </si>
  <si>
    <t>No. indicadores</t>
  </si>
  <si>
    <t>PROGRAMACIÓN PLAN ESTRATEGICO INSTITUCIONAL (PEI) 2023-2026</t>
  </si>
  <si>
    <t>AVANCE CUATRIENIO</t>
  </si>
  <si>
    <t>Reporte cuantitativo  1T-2023</t>
  </si>
  <si>
    <t>Reporte cuantitativo  1T-2024</t>
  </si>
  <si>
    <t>Reporte cuantitativo  1T-2025</t>
  </si>
  <si>
    <t>Reporte cuantitativo  1T-2026</t>
  </si>
  <si>
    <t>Reporte cuantitativo  2T-2023</t>
  </si>
  <si>
    <t>Reporte cuantitativo  3T-2023</t>
  </si>
  <si>
    <t>Reporte cuantitativo  3T-2024</t>
  </si>
  <si>
    <t>Reporte cuantitativo  4T-2023</t>
  </si>
  <si>
    <t>REPORTE DE AVANCE 2023</t>
  </si>
  <si>
    <t>REPORTE DE AVANCE 2024</t>
  </si>
  <si>
    <t>REPORTE DE AVANCE 2025</t>
  </si>
  <si>
    <t>Reporte cuantitativo  4T-2025</t>
  </si>
  <si>
    <t>Reporte cuantitativo  3T-2025</t>
  </si>
  <si>
    <t>Reporte cuantitativo  2T-2025</t>
  </si>
  <si>
    <t>Reporte cuantitativo  2T-2024</t>
  </si>
  <si>
    <t>Reporte cuantitativo  4T-2024</t>
  </si>
  <si>
    <t>Reporte cuantitativo  2T-2026</t>
  </si>
  <si>
    <t>Reporte cuantitativo  3T-2026</t>
  </si>
  <si>
    <t>Reporte cuantitativo  4T-2026</t>
  </si>
  <si>
    <t>Avance total 2025</t>
  </si>
  <si>
    <t>Avance total 2023</t>
  </si>
  <si>
    <t>Avance total 2024</t>
  </si>
  <si>
    <t>Avance total 2026</t>
  </si>
  <si>
    <t>% de cumplimiento 2023</t>
  </si>
  <si>
    <t>% de cumplimiento 2024</t>
  </si>
  <si>
    <t>% de cumplimiento 2025</t>
  </si>
  <si>
    <t>REPORTE DE AVANCE 2026</t>
  </si>
  <si>
    <t>% de cumplimiento 2026</t>
  </si>
  <si>
    <t>CUMPLIDO EN 2024</t>
  </si>
  <si>
    <t>La Subdirección reporto la actualización del  Modelo de Abastecimiento Estratégico (MAE) en su versión 3.0</t>
  </si>
  <si>
    <t>La Subdirección reporto los siguientes Insumos estratégicos:
Análisis de las dinámicas de la contratación de la Guajira
Análisis implementación de Documentos Tipo</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</si>
  <si>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</si>
  <si>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</si>
  <si>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</si>
  <si>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</si>
  <si>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</si>
  <si>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</si>
  <si>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</si>
  <si>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</si>
  <si>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En cumplimiento de este Indicador se reporto la elaboración del Documento de diagnóstico del modelo de operación de la entidad, del Plan de implementación del modelo, y de herramientas de construcción y seguimiento del SIG.</t>
  </si>
  <si>
    <t>En la vigencia 2024 mediante los procesos de capacitación en las tres modalidades: presencial, e-learning y virtual se logró capacitar a un total de 50.302 personas.</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</si>
  <si>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</si>
  <si>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</si>
  <si>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</si>
  <si>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Antioquia, Arauca, Atlántico, Bogotá D.C., Bolívar, Boyacá, Cauca, Cesar, Chocó, Cundinamarca, La Guajira, Magdalena, San Andrés, Providencia y Santa Catalina
Santander, Tolima y Valle del Cauca</t>
  </si>
  <si>
    <t>% Avance promedio</t>
  </si>
  <si>
    <t>Indicadores por área</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</si>
  <si>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</si>
  <si>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Número  de personas capacitadas de la economía popular y comunitaria</t>
  </si>
  <si>
    <t>SEGUIMIENTO ACUMULADO</t>
  </si>
  <si>
    <t>SEGUIMIENTO ACUMULADO 2025</t>
  </si>
  <si>
    <t>ombia C...</t>
  </si>
  <si>
    <t>Dirección General - GI de Articulaciones</t>
  </si>
  <si>
    <t>Áreas</t>
  </si>
  <si>
    <t>Subdirección de Información y Desarrollo Técnologico</t>
  </si>
  <si>
    <t xml:space="preserve">Dirección General - GI de Planeación </t>
  </si>
  <si>
    <t xml:space="preserve">Secretaria General </t>
  </si>
  <si>
    <t xml:space="preserve">Sin avances para el periodo, se avanza en la contratación del personal que dará continuidad a la actualización del MAE. </t>
  </si>
  <si>
    <t>A corte de 30 de junio se lleva un avance del 65% del proyecto relacionado con poner a disposición la consulta de manera gratuita y libre del RUP mediante la WEB de la ANCP-CCE u otro mecanismo público y gratuito que se disponga. A la fecha se cuenta con acceso al 90% de la información producto de la interoperabilidad y se lleva un avance del 6% en la generación de la consulta certificada que emitirá la Agencia</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</si>
  <si>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 Asimismo, se realizaron varias audiencias para socializar el proyecto y explicar los criterios de contratación del proceso cargado en SECOPII. También se llevó a cabo una reunión en la comisión cuarta del Senado con el mismo objetivo, a la cual asistió el Director de la Agencia.</t>
  </si>
  <si>
    <t>Debido al alto numero de observaciones que recibió el proceso de selección CCE-CM-001-2025 para la contratación de la nueva plataforma de compras públicas, la Agencia tomo la decisión de descartar el proceso el 06 de junio a través de la plataforma SECOPII, con el fin de revisar en detalle y ajustar el proceso teniendo en cuentas las observaciones recibidas. Para ello, se avanza en la realización de mesas de trabajo con diferentes actores, para construir y estructurar el nuevo proceso; en paralelo se han realizado actualizaciones a los documentos precontractuales. Asimismo, se adelanta solicitud de vigencias futuras ante el Ministerio de Hacienda y Crédito Público para que la ejecución del contrato pueda realizarse en vigencias 2025 y 2026 de manera continua</t>
  </si>
  <si>
    <t xml:space="preserve">Se entregó un plan de trabajo que incluye los recursos requeridos para desarrollar el proyecto, sin embargo, a  la fecha no se ha comenzado la ejecución de actividades de gobernanza pues no se cuenta con la totalidad de los recursos y el personal para su desarrollo. </t>
  </si>
  <si>
    <t xml:space="preserve">Durante el primer trimestre se capacitaron 2.590, 3.415 y 3.494, en los meses de enero, febrero y marzo respectivamente. </t>
  </si>
  <si>
    <t xml:space="preserve">Durante el segundo trimestre se capacitaron 4.525, 5945 y 5.699, en los meses de abril, mayo y junio respectivamente para un total de 16.169. </t>
  </si>
  <si>
    <t xml:space="preserve">En el marco de la ruta de la democratización de las compras públicas, se capacitaron 347, 395 y 344 personas durante los meses de enero, febrero y marzo respectivamente, pertenecientes a la economía popular. </t>
  </si>
  <si>
    <t>Resumen acciones cualitativas 1T-2025</t>
  </si>
  <si>
    <t>Resumen acciones cualitativas 2T-2025</t>
  </si>
  <si>
    <t>Resumen acciones cualitativas 1T-2023</t>
  </si>
  <si>
    <t>Resumen acciones cualitativas 2T-2023</t>
  </si>
  <si>
    <t>Resumen acciones cualitativas 3T-2023</t>
  </si>
  <si>
    <t>Resumen acciones cualitativas 4T-2023</t>
  </si>
  <si>
    <t>Resumen acciones cualitativas 1T-2024</t>
  </si>
  <si>
    <t>Resumen acciones cualitativas 2T-2024</t>
  </si>
  <si>
    <t>Resumen acciones cualitativas 3T-2024</t>
  </si>
  <si>
    <t>Resumen acciones cualitativas 4T-2024</t>
  </si>
  <si>
    <t>Resumen acciones cualitativa 3T-2025</t>
  </si>
  <si>
    <t>Resumen acciones cualitativa 4T-2025</t>
  </si>
  <si>
    <t>Resumen acciones cualitativas 1T-2026</t>
  </si>
  <si>
    <t>Resumen acciones cualitativas 2T-2026</t>
  </si>
  <si>
    <t>Resumen acciones cualitativas 3T-2026</t>
  </si>
  <si>
    <t>Resumen acciones cualitativas 4T-2026</t>
  </si>
  <si>
    <t>La fecha de entrega no está prevista para este periodo, no obstante, el equipo de la Subdirección de EMAE a cargo viene realizando avances para el cumplimiento del entregable en el tercer trimestre. 
Se ha avanzado en la actualización de la Herramienta de Análisis de la Demanda y Análisis de la Oferta del MAE con capacidad de descarga. Este desarrollo se configura como una actualización que a su vez se implementará en el MAE, para generar su versión MAE 3.1</t>
  </si>
  <si>
    <t>Los productos relacionados con este indicador se tienen previstos para entregar en el tercer y cuarto trimestre. No obstante, se han venido realizando avances sobre los mismos. Los documentos previstos a entregar son: 
1. Evaluación de impacto de los instrumentos de Agregación de Demanda -TVEC en la reducción del gasto público relativo de las entidades Estatales en Colombia.
2. Análisis de los instrumentos de agregación de demanda, y la concentración de la contratación.</t>
  </si>
  <si>
    <t>Se reporta como avance del indicador: 
1. Publicación para comentarios de la Guía de Lineamientos de Transparencia y Selección Objetiva para el departamento de la Guajira - Objetivo Sexto Constitucional de la Sentencia T-302 del 2017. 
2. Revisión para comentarios de la Guía para la contratación directa de convenios solidarios
3. Revisión para comentarios de la Guía para la elaboración de estudios del sector. 
4. Avance del 40% en la estructuración de la guía para la contratación con entidades sin ánimo de lucro y de reconocida idoneidad.</t>
  </si>
  <si>
    <t>Se avanzó en la publicación de los siguientes documentos: 
1. Guía de Lineamientos de Transparencia y Selección Objetiva para el departamento de la Guajira - Objetivo Sexto Constitucional de la Sentencia T-302 del 2017.
2. Guía para la celebración de convenios solidarios que busca promover la participación de organismos de acción comunal, entidades sin ánimo de lucro, cabildos indígenas y en general organismos de la acción civil en las compras y contratación pública.</t>
  </si>
  <si>
    <t>1. Para la generación de nuevos documentos tipo se realizaron mesas de trabajo con diferentes entidades del Gobierno Nacional con el fin de actualizar los documentos tipo del sector de infraestructura social. 
2. Se sostuvieron mesas técnicas con Ministerio de Ambiente para revisar el Documento tipo para la contratación del programa de esterilización quirúrgica gatos y perros de calle.
3. Se realizaron mesas de trabajo con el Departamento Nacional de Planeación cuyo objeto fue socializar el articulado y la exposición de motivos del proyecto normativo de Compras Públicas de Innovación.
4. Se atendieron mesas de trabajo con DNP, Ministerio de Hacienda y Crédito Público, y Presidencia de la Republica en la revisión del proyecto de decreto reglamentario del artículo 101 de la Ley 2294 de 2023.
5. Se publicó para comentarios en la plataforma SUCOP y en la pagina web de la entidad el proyecto de la Resolución “Por la cual se diseñan y organizan los Sistemas Dinámicos de Adquisición”. 
6. 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</si>
  <si>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Se expidió la Resolución 358 de junio del 2025 “Por la cual se diseñan y organizan los Sistemas Dinámicos de Adquisición”, de conformidad con el artículo 102 del Plan Nacional de Desarrollo.   
Asimismo se avanza en otras acciones como: 
-Mesas de trabajo con el Ministerio de Vivienda para tratar aspectos relacionados con los documentos tipo de infraestructura social.
-Mesas de trabajo con el Ministerio de Ambiente con relación a la Ley 2232 de 2023, específicamente sobre el reúso de plásticos (madera plástica) en procesos contractuales. 
- Se definió la base de datos de actores interesados en participar en la validación y construcción del proyecto de ley “Por el cual se dictan disposiciones para la Compra Pública de Innovación”.</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</si>
  <si>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</si>
  <si>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No se reporta avance cuantitativo con corte al 31 de marzo de 2025. No obstante, durante el periodo se avanzado en:
1. Realización de mesas de gobierno empresarial con actores de la economía popular para el IAD de alimentos. 
2. Se recibieron, a través del módulo Mi Mercado Popular de la TVEC, las observaciones al proceso del Instrumento de Agregación de Demanda para la Compraventa y/o Suministro de Alimentos Perecederos y No Perecederos para Consumo Humano.
3. Se habilito la tercera ventana del IAD Consumibles de impresión, la segunda ventana del IAD Servicios generales y la segunda ventana del IAD Alimentos no perecederos y elementos de aseo personal.
4. En marzo fueron habilitados 19 nuevos proveedores en el IAD Dinámico de Servicios Generales de los cuales 10 son microempresas, correspondientes a la segunda ventana de ingreso de dicho mecanismo.
5. Se dio apertura a la segunda ventana de ingreso de nuevos proponentes al IAD/SDA de Software, donde proveedores nacionales pueden ofrecer productos de software y servicios complementarios.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</si>
  <si>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A corte de marzo se han implementado las siguientes funcionalidades:
1. Incorporación de un nuevo estado para declaratoria de desierto
2. Se ajustó la plataforma para cargar documentos, que de manera simultánea queden publicados en el minisitio
3. Funcionalidad para la subsanación de documentos en cualquier estado.
Con estas funcionalidades se sigue consolidando la optimización de la plataforma para disponer de herramientas para gestionar compras en la economía popular.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</si>
  <si>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
3. Durante el mes de mayo se habilitaron 33 nuevos proveedores en el Instrumento de Agregación de Demanda Dinámico de Consumibles de Impresión, todos del segmento de microempresas y correspondientes a la tercera ventana de ingreso del mecanismo. 
Con relación a la solicitud de ajuste del indicador, el 08 de abril mediante el oficio No. 20253600096903, el Director de Seguimiento y Evaluación de Políticas Públicas del DNP emitió concepto favorable</t>
  </si>
  <si>
    <t>Las acciones adelantadas han permitido iniciar la consolidación de los cimientos para un modelo de gestión de datos sólido en la ANCP-CCE, al identificar activos, definir estructuras y asignar roles claves para su gobernanza. La designación de responsables del dato va a fortalecer la calidad, trazabilidad y uso ético de la información de la entidad, facilitando su aprovechamiento estratégico. Los proyectos de automatización de documentos tipo, tanto en revisión como en clasificación, representan avances significativos en la supervisión contractual, al reducir la carga manual y generar datos estructurados valiosos para análisis avanzados. 
Estas herramientas fortalecen el control normativo y la transparencia, alineándose con los objetivos del Plan Nacional de Desarrollo y preparando a la entidad para implementar soluciones de analítica más sofisticadas</t>
  </si>
  <si>
    <t>Durante el primer trimestre se visitaron 4 departamentos:  Atlántico, Arauca, Santander y Norte de Santander.</t>
  </si>
  <si>
    <t>Durante el primer trimestre se avanzó en:  
1. Elaboración y aprobación del plan de trabajo del SIG.
2. Elaboración de las herramientas transversales: 
- Matriz de comunicaciones, participación y consulta. 
- Matriz de Partes Interesadas y Grupos de Valor. 
- Matriz de identificación de productos y servicios. 
3. Aplicación de las herramientas a las dependencias y líderes de lo componentes del SIG.
4. Socialización del diseño del Sistema Integrado de Gestión, consolidación de la información de las herramientas enviadas por los enlaces de las dependencias y líderes de componentes y validación de estas mediante mesa de trabajo, el día 25 de marzo de 2025.</t>
  </si>
  <si>
    <t>Durante el trimestre se avanzó: 
1. Aprobación de las herramientas transversales: 
- Matriz de comunicaciones, participación y consulta.
- Matriz de Partes Interesadas y Grupos de Valor.
- Matriz de identificación de productos y servicios.
2. Consolidación, análisis de información, actualización y aprobación del Contexto de la ANCP-CCE
3. Se estableció la estrategia de comunicaciones del SIG con el fin de definir las actividades requeridas para la socialización,  la apropiación y la implementación del sistema integrado de gestión.</t>
  </si>
  <si>
    <t xml:space="preserve">Sin avances para el periodo, se avanza en la contratación del personal que desarrollará los insumos estratégicos. </t>
  </si>
  <si>
    <t>No se reporta avance cuantitativo con corte al 31 de marzo de 2025. No obstante, durante el periodo se avanzado en: 
1. Recepción de las observaciones al proceso del Instrumento de Agregación de Demanda para la Compraventa y/o Suministro de Alimentos Perecederos y No Perecederos para Consumo Humano, a través del módulo Mi Mercado Popular de la TVEC.
2. Apertura de ventanas de registro para los Instrumentos de Agregación de Demanda (IAD) en la plataforma Mi Mercado Popular.
3. Análisis de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</si>
  <si>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Plataforma tecnológica que habilite mecanismos de agregación de demanda por parte de las entidades estatales a actores de la economía popular - Mi Mercado Popular</t>
  </si>
  <si>
    <t xml:space="preserve">Para 2023 plataforma tecnológica que permita efectuar un proceso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</si>
  <si>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Subdirección de Información y Desarrollo Tecnológico</t>
  </si>
  <si>
    <t xml:space="preserve">A corte de junio, se viene trabajando en la optimización de la plataforma, para disponer de una herramienta de gestión de compras en la economía popular. Esto mediante el desarrollo de actividades de soporte para corrección de defectos y de evolutivos con las nuevas funcionalidades que permiten el adecuado uso de la plataforma para realizar transacciones en los IAD habilitados hasta la fecha. 
Entre los ajustes efectuados en el periodo se encuentran:
1. Release 2.0.3, RFC 666, evolutivos: 
1.1 La validación del CDP debe realizarse durante la publicación del evento, permitan volver adjuntar, editar y validar siif. 
1.2. Implementar los ID para los ordenes de compra y eventos de cotización. 
1.3. Parametrizar la condición de registro obligatorio de todos los productos. 
1.4. Crear las funcionalidades necesarias para descargar el listado de proveedores con la toda la información. 
1.5. Crear las funcionalidades necesarias para descargar el listado de IAD y catálogos en los que se encuentra un proveedor. </t>
  </si>
  <si>
    <t xml:space="preserve">Se ha adelantado reuniones de seguimiento con Confecámaras para el desarrollo base de la interoperabilidad, el cual está a cargo de Confecámaras. 
De manera complementaria desde la SIDT se está articulando un plan B para presentar a la Dirección General, mediante el cual cada Cámara de Comercio debería interoperar con CCE para que se reciban los datos requeridos para dar cumplimiento al artículo 99 del PND.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</si>
  <si>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evidencie el desarrollo del
alcance definido (Informe de pruebas ciclo 2 - Aprobado) para la nueva plataforma.
ii). Documento con el plan de uso y apropiación del alcance definido para la nueva plataforma.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</si>
  <si>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</si>
  <si>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políticas y estándares de datos y la definición e implementación de la estructura inicial de lo que seria la oficina de datos
Para </t>
    </r>
    <r>
      <rPr>
        <b/>
        <sz val="10"/>
        <color theme="1"/>
        <rFont val="Verdana"/>
        <family val="2"/>
      </rPr>
      <t>2025</t>
    </r>
    <r>
      <rPr>
        <sz val="10"/>
        <color theme="1"/>
        <rFont val="Verdana"/>
        <family val="2"/>
      </rPr>
      <t xml:space="preserve"> el hito contempla la terminación del  plan táctico y operativo del modelo de gobierno de datos que incluye la gestión de datos, la implementación de herramientas de analítica de datos y la consolidación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Comité de Gobierno de Datos</t>
    </r>
  </si>
  <si>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políticas y estándares de datos y la definición e implementación de la estructura inicial de lo que seria la oficina de datos
Para 2025 el hito contempla la terminación del  plan táctico y operativo del modelo de gobierno de datos que incluye la gestión de datos, la implementación de herramientas de analítica de datos y la consolidación de la oficina de datos
Para 2026 el hito será contar con un modelo maduro de gobierno de datos a la luz de las buenas prácticas, liderado por el Comité de Gobierno de Datos</t>
  </si>
  <si>
    <t xml:space="preserve">En el marco de la ruta de la democratización, se capacitaron 922, 1.474 y 925 personas de la economía popular durante los meses de abril mayo y junio.  </t>
  </si>
  <si>
    <t>Durante el segundo trimestres visitaron 17 departamentos: 
Boyacá, Huila y Guaviare, Magdalena, Bolívar, Caquetá, Tolima, Sucre, Córdoba, Nariño, Bogotá, Quindío, Cesar, Valle del Cauca, Cauca, Chocó, y La Guajira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</si>
  <si>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elaborados, para un avance estimado del 24%. A junio del 2024 se deben tener elaborados los restantes 4 documentos, para un avance del 56%, alcanzando el 80% proyectado del Plan Estratégico para esa vigencia. </t>
  </si>
  <si>
    <t>Durante el tercer trimestre se visitaron 2 departamentos: 
- Antioquia en el mes de julio 
- Caldas en el mes de septiembre</t>
  </si>
  <si>
    <t xml:space="preserve">Durante el tercer trimestre se capacitaron 5.391, 7.791 y 6.283 en los meses de julio, agosto y septiembre respectivamente para un total de 19.465. </t>
  </si>
  <si>
    <t xml:space="preserve">Durante el tercer trimestre se capacitaron 1.046, 1.533 y 1.186 personas de la economía popular durante los meses de julio, agosto y septiembre respectivamente. </t>
  </si>
  <si>
    <t xml:space="preserve">Para el tercer trimestre no se tenían programadas actividades con relación al diseño e implementación del Sistema Integrado de gestión. </t>
  </si>
  <si>
    <t>Se presenta la actualización del Modelo de Abastecimiento Estratégico (MAE) a su versión 3.1, incorporando funcionalidades y herramientas que fortalezcan el enfoque de análisis de datos, la apropiación pedagógica del modelo y la democratización de la información. Se producen mejoras en las Herramientas de Árbol de Categorías y Cubo del Gasto, así mismo, las Herramientas de Análisis de Demanda y Análisis de Oferta con capacidad nueva de descarga de información.</t>
  </si>
  <si>
    <t>A partir de la cancelación del proceso de selección desarrollado anteriormente, el equipo de la ANCP emprendió acciones orientadas a estructurar un nuevo proyecto, con un alcance y un plazo ampliados, que permita garantizar el adecuado cumplimiento de las metas propuestas. Dentro de las acciones gestionadas se encuentran: 
a.Trámite y aprobación de las vigencias futuras como respaldo financiero para soportar el nuevo alcance, asegurando la disponibilidad de recursos a lo largo de la ejecución del proyecto.
b.Desarrollo de mesas de trabajo con diferentes áreas de la organización, orientadas a precisar los objetivos, lineamientos y estructura del proyecto.
c.Elaboración, revisión y ajuste de los documentos técnicos requeridos para la estructuración de un eventual proceso de selección, asegurando su coherencia con las condiciones estratégicas definidas.
d.Preparación y lanzamiento de la consulta de mercado, como ejercicio previo de planeación que permitirá obtener información clave de los proveedores y del sector, con miras a fortalecer la toma de decisiones y la definición del proceso contractual.</t>
  </si>
  <si>
    <t>Con la vinculación al equipo de trabajo del rol de Arquitecto de Datos desde el 20 de agosto, se ha venido dinamizando la ejecución de actividades clave en el marco de la Gestión de Datos.
- Se ha avanzado en el desarrollo de los productos del PNID relacionados con Datos Maestros, mediante la presentación de un plan de trabajo detallado, alineado con los plazos establecidos.
- Se dio inicio a la fase preliminar del proyecto de Reingeniería de la Bodega de Datos, centrada en el diagnóstico y levantamiento inicial.
- La incorporación de herramientas avanzadas de Analítica de Datos —como aplicaciones web, OCR, LLM, modelos de IA, consultas semánticas y automatización. 
Con lo anterior, se avanza en la transformación de la gestión de la información contractual, lo cual no sólo optimiza los procesos operativos, sino que fortalece la capacidad de respuesta de la Agencia.</t>
  </si>
  <si>
    <t>Se avanzó conforme al cronograma de trabajo para el 3er trimestre; en este momento el proyecto esta al 80% de su ejecución, que conforme a la meta el avance corresponde a el 0,52%.
Se encuentra pendiente de validaciones jurídicas de las Subdirección contractual, las cuales podrían generar ajustes en el desarrollo. Posterior se lanzaría el desarrollo de manera conjunta con Confecámaras lo cual conlleva el plan de medios y comunicaciones. 
Con relación a la interoperabilidad para la consulta del RUP de manera gratuita y libre mediante la WEB de la ANCP-CCE u otro mecanismo público y gratuito que se disponga (Fase 1), la Agencia ha avanzado en:
1) se cuenta con un desarrollo al 99% en preproducción, con base en los requerimientos internos de la fase 1. Ya se ejecutó fase 1 de pruebas y se ajustaron resultados
2) Se solicitó a Confecámaras retroalimentación de los resultados de la interoperabilidad y se generaron comentarios que están siendo atendidos desde la perspectiva jurídica (para el 15 de octubre la subdirección contractual emitirá concepto relacionado con las observaciones de Confecámaras ). Posterior a ello se ajustaría el desarrollo según el concepto relacionado con privacidad de la información.
3) Se espera salir a producción a finales de octubre y de esa manera dar cumplimiento al articulo 99 del PND. Previo a salir a producción, se debe pasar a ambiente de producción y realizar el plan de comunicación con Confecámaras.
Para finales de noviembre Confecámaras entregará la 2a pate de la información requerida (Experiencia y códigos UNCPS). Esta información sería complementaria para generar mas valor a los grupos de interés . La salida a producción del release 2, se haría en diciembre.</t>
  </si>
  <si>
    <t>Se avanza en la elaboración del documento de análisis de impacto de los Instrumento de Agregación de Demanda (AMP, TVEC y Mi Mercado Popular), generando evidencia sobre eficiencia, cobertura e inclusión de dichos instrumentos como herramienta central de la compra pública, garantizando ahorro, acceso de Mipymes y actores de la economía popular.
Con dicho documento se presentan avances en: 
- Depuración y sistematización de órdenes en TVEC.
- Análisis de ahorro por categorías.
- Medición de cobertura institucional y territorial.
- Evaluación de participación de MiPymes y economía popular.</t>
  </si>
  <si>
    <t xml:space="preserve">A corte de septiembre se cumplió con el 20% del total de la meta. 
Se implementaron las siguientes funcionalidades:
1. Release 2.0.5, RFC 695:
Despliegue de los siguientes evolutivos:
1.1. Interoperabilidad Rues Fase 1. 1.2. Implementar funcionalidad para consulta optimizada de Datos Abiertos. 1.3. Ampliación de caracteres para notas de rechazo, títulos, descripciones (INI-107) . 1.4. Cambiar los textos IAD por MAD. (INI-117) y 1.5. Cargue de archivos de forma individual en el registro proveedores en un IAD. (INI-122).
Solución de los Defectos:
1.6. Nombre del documento soporte para modificaciones . 1.7. Se borran las fechas al ingresar a la opción "Ver Eventos" .
Con estas funcionalidades se sigue consolidando la optimización de la plataforma para disponer de herramientas para gestionar compras en la economia popular. </t>
  </si>
  <si>
    <t>1. Se expidió la Resolución 539 de agosto del 2025 “Por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
2. Se expidió la Resolución 540 de agosto del 2025 “Por la cual se adoptan los documentos tipo para los procesos de selección abreviada de menor cuantía de obra pública de infraestructura social; y los documentos tipo complementarios para los procesos de selección abreviada de menor cuantía de obra pública de infraestructura social relacionados con los sectores educación, salud, cultura, recreación y deporte, institucional y vivienda”
3. Se expidió la Resolución 541 de agosto del 2025 “Por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</si>
  <si>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 xml:space="preserve">Se avanzó en la publicación de los siguientes documentos: 
1.  Se publicó la Guía de Estudios de Sector donde se presentan metodologías inclusivas que permiten establecer no solo el presupuesto del proceso de selección y el futuro contratista, sino que establezcan criterios de puntuación sostenibles y socialmente responsables. 
2.  Se publicó la Guía para entidades de Régimen Especial de Contratación donde se da lineamientos para estructurar procesos de selección que garanticen el cumplimiento de los principios de la función administrativa, la gestión fiscal y la transparencia.
</t>
  </si>
  <si>
    <t>No se reporta avance cuantitativo,  a corte de 30 de septiembre dado que este indicador tiene periodicidad anual. No obstante, dse avanza en: 
1. Adjudicación del AMP para la compraventa o suministro de alimentos perecederos y no perecederos destinados al consumo humano así como su respectiva entrega, el avance se da en el inicio de la audiencia de adjudicación y suspensión de la misma para dar respuesta a las observaciones dadas por los oferentes en el transcurso de la misma audiencia, se programa su reanudación para el 10 de octubre, así como su respectiva entrega, conforme a las fases establecidas en el cronograma del proceso. en el proceso de este AMP se contemplan 532 proponentes habilitados del lote 1, de los cuales 440 corresponden a ofertas de la economía popular y ACFC, y 20 proponentes habilitados del lote 2.
2. Con relación al IAD/SDA de Alimentos no perecederos y elementos de aseo personal, que opera a través del módulo Mi Mercado Popular en la Tienda Virtual del Estado Colombiano, establece como parte de su funcionamiento la apertura periódica de ventanas de ingreso, durante este mes se definió la apertura de una ventana, en donde se espera el ingreso de microempresarios.
3. En la estructuración de la quinta generación del AMP de Servicios de Nube Pública se publicaron los documentos definitivos a los cuales se le hicieron más de 1300 observaciones desde las diferentes entidades y empresarios interesados.</t>
  </si>
  <si>
    <t>No se reporta avance cuantitativo,  a corte de 30 de septiembre. No obstante, se avanza en: 
1. Durante el mes de septiembre se realizó el informe de evaluación de ofertas y se dio inicio a la audiencia de adjudicación AMP para el suministro de alimentos perecederos y no perecederos para el consumo humano y su respectiva entrega; en el cual se contemplan 532 proponentes habilitados del lote 1, de los cuales 440 corresponden a ofertas de la economía popular y ACFC, y 20 proponentes habilitados del lote 2.
2. Se continua con el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</si>
</sst>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23" x14ac:knownFonts="1">
    <font>
      <sz val="11"/>
      <color theme="1"/>
      <name val="Calibri"/>
      <family val="2"/>
      <scheme val="minor"/>
    </font>
    <font>
      <b/>
      <sz val="11"/>
      <color theme="1"/>
      <name val="Calibri"/>
      <family val="2"/>
      <scheme val="minor"/>
    </font>
    <font>
      <b/>
      <sz val="9"/>
      <color indexed="81"/>
      <name val="Tahoma"/>
      <family val="2"/>
    </font>
    <font>
      <sz val="8"/>
      <name val="Calibri"/>
      <family val="2"/>
      <scheme val="minor"/>
    </font>
    <font>
      <sz val="11"/>
      <color theme="1"/>
      <name val="Calibri"/>
      <family val="2"/>
      <scheme val="minor"/>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
      <b/>
      <sz val="10"/>
      <color theme="1"/>
      <name val="Verdana"/>
      <family val="2"/>
    </font>
    <font>
      <sz val="10"/>
      <color theme="1"/>
      <name val="Verdana"/>
      <family val="2"/>
    </font>
    <font>
      <b/>
      <sz val="12"/>
      <color theme="1"/>
      <name val="Verdana"/>
      <family val="2"/>
    </font>
    <font>
      <sz val="11"/>
      <color theme="1"/>
      <name val="Verdana"/>
      <family val="2"/>
    </font>
    <font>
      <sz val="9"/>
      <color rgb="FFFFFFFF"/>
      <name val="Segoe UI"/>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8"/>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212">
    <xf numFmtId="0" fontId="0" fillId="0" borderId="0" xfId="0"/>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center" vertical="center" wrapText="1"/>
    </xf>
    <xf numFmtId="0" fontId="12" fillId="2" borderId="0" xfId="0" applyFont="1" applyFill="1"/>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wrapText="1"/>
    </xf>
    <xf numFmtId="0" fontId="14" fillId="2" borderId="0" xfId="0" applyFont="1" applyFill="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vertical="center"/>
    </xf>
    <xf numFmtId="0" fontId="14" fillId="2" borderId="0" xfId="0" applyFont="1" applyFill="1" applyAlignment="1">
      <alignment horizontal="center" vertical="center"/>
    </xf>
    <xf numFmtId="0" fontId="8" fillId="2" borderId="0" xfId="0" applyFont="1" applyFill="1"/>
    <xf numFmtId="0" fontId="7" fillId="2" borderId="5" xfId="0" applyFont="1" applyFill="1" applyBorder="1"/>
    <xf numFmtId="0" fontId="7" fillId="2" borderId="6" xfId="0" applyFont="1" applyFill="1" applyBorder="1"/>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9" fontId="6" fillId="2" borderId="0" xfId="1" applyFont="1" applyFill="1" applyBorder="1" applyAlignment="1">
      <alignment horizontal="center" vertical="center" wrapText="1"/>
    </xf>
    <xf numFmtId="9" fontId="5" fillId="2" borderId="0" xfId="1" applyFont="1" applyFill="1" applyBorder="1" applyAlignment="1">
      <alignment horizontal="center" vertical="center" wrapText="1"/>
    </xf>
    <xf numFmtId="9" fontId="6" fillId="2" borderId="0" xfId="0" applyNumberFormat="1" applyFont="1" applyFill="1" applyAlignment="1">
      <alignment horizontal="center" vertical="center" wrapText="1"/>
    </xf>
    <xf numFmtId="1" fontId="6" fillId="2" borderId="0" xfId="1" applyNumberFormat="1" applyFont="1" applyFill="1" applyBorder="1" applyAlignment="1">
      <alignment horizontal="center" vertical="center" wrapText="1"/>
    </xf>
    <xf numFmtId="0" fontId="7" fillId="2" borderId="7" xfId="0" applyFont="1" applyFill="1" applyBorder="1"/>
    <xf numFmtId="0" fontId="7" fillId="2" borderId="1" xfId="0" applyFont="1" applyFill="1" applyBorder="1"/>
    <xf numFmtId="0" fontId="7" fillId="2" borderId="1" xfId="0" applyFont="1" applyFill="1" applyBorder="1" applyAlignment="1">
      <alignment horizontal="center"/>
    </xf>
    <xf numFmtId="0" fontId="7" fillId="2" borderId="8" xfId="0" applyFont="1" applyFill="1" applyBorder="1"/>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7" fillId="2" borderId="9" xfId="0" applyFont="1" applyFill="1" applyBorder="1" applyAlignment="1">
      <alignment horizontal="center" vertical="center"/>
    </xf>
    <xf numFmtId="0" fontId="15" fillId="2" borderId="0" xfId="0" applyFont="1" applyFill="1"/>
    <xf numFmtId="0" fontId="15" fillId="2" borderId="0" xfId="0" applyFont="1" applyFill="1" applyAlignment="1">
      <alignment horizontal="center" vertical="center"/>
    </xf>
    <xf numFmtId="0" fontId="12" fillId="2" borderId="0" xfId="0" applyFont="1" applyFill="1" applyAlignment="1">
      <alignment horizontal="center" vertical="center"/>
    </xf>
    <xf numFmtId="0" fontId="8" fillId="7" borderId="9" xfId="0" applyFont="1" applyFill="1" applyBorder="1" applyAlignment="1">
      <alignment horizontal="center" vertical="center"/>
    </xf>
    <xf numFmtId="0" fontId="8" fillId="7" borderId="9" xfId="0" applyFont="1" applyFill="1" applyBorder="1" applyAlignment="1">
      <alignment horizontal="center" vertical="center" wrapText="1"/>
    </xf>
    <xf numFmtId="0" fontId="7" fillId="2" borderId="9" xfId="0" applyFont="1" applyFill="1" applyBorder="1" applyAlignment="1">
      <alignment vertical="center" wrapText="1"/>
    </xf>
    <xf numFmtId="0" fontId="8" fillId="8" borderId="9" xfId="0" applyFont="1" applyFill="1" applyBorder="1" applyAlignment="1">
      <alignment horizontal="center" vertical="center" wrapText="1"/>
    </xf>
    <xf numFmtId="0" fontId="8" fillId="8" borderId="9" xfId="0" applyFont="1" applyFill="1" applyBorder="1" applyAlignment="1">
      <alignment horizontal="center" vertical="center"/>
    </xf>
    <xf numFmtId="0" fontId="7" fillId="2" borderId="9" xfId="0" applyFont="1" applyFill="1" applyBorder="1"/>
    <xf numFmtId="0" fontId="7" fillId="2" borderId="0" xfId="0" applyFont="1" applyFill="1" applyAlignment="1">
      <alignment vertical="center"/>
    </xf>
    <xf numFmtId="0" fontId="8" fillId="7" borderId="9" xfId="0" applyFont="1" applyFill="1" applyBorder="1" applyAlignment="1">
      <alignment horizontal="right" vertical="center"/>
    </xf>
    <xf numFmtId="0" fontId="8" fillId="2" borderId="0" xfId="0" applyFont="1" applyFill="1" applyAlignment="1">
      <alignment vertical="center"/>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9" xfId="0" applyFont="1" applyFill="1" applyBorder="1" applyAlignment="1">
      <alignment horizontal="justify" vertical="center" wrapText="1"/>
    </xf>
    <xf numFmtId="0" fontId="10"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9" fillId="5" borderId="9" xfId="0" applyFont="1" applyFill="1" applyBorder="1" applyAlignment="1">
      <alignment horizontal="justify" vertical="center"/>
    </xf>
    <xf numFmtId="0" fontId="5" fillId="5" borderId="9" xfId="0" applyFont="1" applyFill="1" applyBorder="1" applyAlignment="1">
      <alignment horizontal="center" vertical="center" wrapText="1"/>
    </xf>
    <xf numFmtId="0" fontId="9" fillId="5" borderId="9" xfId="0" applyFont="1" applyFill="1" applyBorder="1" applyAlignment="1">
      <alignment horizontal="justify" vertical="center" wrapText="1"/>
    </xf>
    <xf numFmtId="9" fontId="7" fillId="3" borderId="9" xfId="1" applyFont="1" applyFill="1" applyBorder="1" applyAlignment="1">
      <alignment horizontal="center" vertical="center" wrapText="1"/>
    </xf>
    <xf numFmtId="0" fontId="7" fillId="3" borderId="9" xfId="0" applyFont="1" applyFill="1" applyBorder="1" applyAlignment="1">
      <alignment horizontal="justify" vertical="center" wrapText="1"/>
    </xf>
    <xf numFmtId="2" fontId="7" fillId="3" borderId="9" xfId="0" applyNumberFormat="1" applyFont="1" applyFill="1" applyBorder="1" applyAlignment="1">
      <alignment horizontal="center" vertical="center" wrapText="1"/>
    </xf>
    <xf numFmtId="0" fontId="6" fillId="3" borderId="9" xfId="0" applyFont="1" applyFill="1" applyBorder="1" applyAlignment="1">
      <alignment horizontal="justify" vertical="center" wrapText="1"/>
    </xf>
    <xf numFmtId="0" fontId="8" fillId="5" borderId="9" xfId="0" applyFont="1" applyFill="1" applyBorder="1" applyAlignment="1">
      <alignment horizontal="center" vertical="center" wrapText="1"/>
    </xf>
    <xf numFmtId="1" fontId="7" fillId="5" borderId="9" xfId="0" applyNumberFormat="1" applyFont="1" applyFill="1" applyBorder="1" applyAlignment="1">
      <alignment horizontal="center" vertical="center" wrapText="1"/>
    </xf>
    <xf numFmtId="0" fontId="7" fillId="5" borderId="9" xfId="0" applyFont="1" applyFill="1" applyBorder="1" applyAlignment="1">
      <alignment horizontal="center" vertical="center"/>
    </xf>
    <xf numFmtId="9" fontId="9" fillId="3" borderId="9" xfId="0" applyNumberFormat="1" applyFont="1" applyFill="1" applyBorder="1" applyAlignment="1">
      <alignment horizontal="center" vertical="center" wrapText="1"/>
    </xf>
    <xf numFmtId="0" fontId="9" fillId="3" borderId="3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9" fillId="3" borderId="32" xfId="0" applyFont="1" applyFill="1" applyBorder="1" applyAlignment="1">
      <alignment horizontal="justify" vertical="center" wrapText="1"/>
    </xf>
    <xf numFmtId="0" fontId="10" fillId="3" borderId="32" xfId="0" applyFont="1" applyFill="1" applyBorder="1" applyAlignment="1">
      <alignment horizontal="center" vertical="center" wrapText="1"/>
    </xf>
    <xf numFmtId="0" fontId="10" fillId="4" borderId="32" xfId="0" applyFont="1" applyFill="1" applyBorder="1" applyAlignment="1">
      <alignment horizontal="center" vertical="center"/>
    </xf>
    <xf numFmtId="0" fontId="9" fillId="3" borderId="30" xfId="0" applyFont="1" applyFill="1" applyBorder="1" applyAlignment="1">
      <alignment horizontal="justify" vertical="center" wrapText="1"/>
    </xf>
    <xf numFmtId="0" fontId="9" fillId="5" borderId="30" xfId="0" applyFont="1" applyFill="1" applyBorder="1" applyAlignment="1">
      <alignment horizontal="justify" vertical="center" wrapText="1"/>
    </xf>
    <xf numFmtId="0" fontId="7" fillId="3" borderId="30" xfId="0" applyFont="1" applyFill="1" applyBorder="1" applyAlignment="1">
      <alignment horizontal="justify" vertical="center" wrapText="1"/>
    </xf>
    <xf numFmtId="0" fontId="9" fillId="3" borderId="33" xfId="0" applyFont="1" applyFill="1" applyBorder="1" applyAlignment="1">
      <alignment horizontal="justify" vertical="center" wrapText="1"/>
    </xf>
    <xf numFmtId="0" fontId="7" fillId="3" borderId="9" xfId="0" applyFont="1" applyFill="1" applyBorder="1"/>
    <xf numFmtId="0" fontId="7" fillId="2" borderId="30" xfId="0" applyFont="1" applyFill="1" applyBorder="1"/>
    <xf numFmtId="0" fontId="7" fillId="3" borderId="32" xfId="0" applyFont="1" applyFill="1" applyBorder="1"/>
    <xf numFmtId="0" fontId="7" fillId="2" borderId="32" xfId="0" applyFont="1" applyFill="1" applyBorder="1"/>
    <xf numFmtId="0" fontId="7" fillId="2" borderId="33" xfId="0" applyFont="1" applyFill="1" applyBorder="1"/>
    <xf numFmtId="0" fontId="11" fillId="3"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9" fontId="11" fillId="3" borderId="9" xfId="1"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xf>
    <xf numFmtId="9" fontId="17" fillId="3" borderId="9" xfId="0" applyNumberFormat="1"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10" fontId="6" fillId="5" borderId="9" xfId="0" applyNumberFormat="1" applyFont="1" applyFill="1" applyBorder="1" applyAlignment="1">
      <alignment horizontal="center" vertical="center" wrapText="1"/>
    </xf>
    <xf numFmtId="9" fontId="11" fillId="10" borderId="36" xfId="1" applyFont="1" applyFill="1" applyBorder="1" applyAlignment="1">
      <alignment horizontal="center" vertical="center"/>
    </xf>
    <xf numFmtId="9" fontId="11" fillId="2" borderId="38" xfId="1" applyFont="1" applyFill="1" applyBorder="1" applyAlignment="1">
      <alignment horizontal="center" vertical="center"/>
    </xf>
    <xf numFmtId="0" fontId="10" fillId="3" borderId="42" xfId="0" applyFont="1" applyFill="1" applyBorder="1" applyAlignment="1">
      <alignment horizontal="center" vertical="center" wrapText="1"/>
    </xf>
    <xf numFmtId="0" fontId="7" fillId="3" borderId="12" xfId="0" applyFont="1" applyFill="1" applyBorder="1"/>
    <xf numFmtId="0" fontId="7" fillId="3" borderId="34" xfId="0" applyFont="1" applyFill="1" applyBorder="1"/>
    <xf numFmtId="0" fontId="8" fillId="10" borderId="37" xfId="0" applyFont="1" applyFill="1" applyBorder="1" applyAlignment="1">
      <alignment horizontal="center" vertical="center" wrapText="1"/>
    </xf>
    <xf numFmtId="0" fontId="8" fillId="9" borderId="38" xfId="0" applyFont="1" applyFill="1" applyBorder="1" applyAlignment="1">
      <alignment horizontal="center" vertical="center"/>
    </xf>
    <xf numFmtId="0" fontId="10" fillId="9" borderId="22" xfId="0" applyFont="1" applyFill="1" applyBorder="1" applyAlignment="1">
      <alignment horizontal="center" vertical="center" wrapText="1"/>
    </xf>
    <xf numFmtId="9" fontId="8" fillId="10" borderId="38" xfId="1" applyFont="1" applyFill="1" applyBorder="1" applyAlignment="1">
      <alignment horizontal="center" vertical="center"/>
    </xf>
    <xf numFmtId="9" fontId="15" fillId="2" borderId="0" xfId="1" applyFont="1" applyFill="1" applyAlignment="1">
      <alignment horizontal="center" vertical="center"/>
    </xf>
    <xf numFmtId="9" fontId="8" fillId="10" borderId="43" xfId="1" applyFont="1" applyFill="1" applyBorder="1" applyAlignment="1">
      <alignment horizontal="center" vertical="center"/>
    </xf>
    <xf numFmtId="9" fontId="15" fillId="2" borderId="22" xfId="1" applyFont="1" applyFill="1" applyBorder="1" applyAlignment="1">
      <alignment horizontal="center" vertical="center"/>
    </xf>
    <xf numFmtId="9" fontId="8" fillId="9" borderId="38" xfId="1" applyFont="1" applyFill="1" applyBorder="1" applyAlignment="1">
      <alignment horizontal="center" vertical="center"/>
    </xf>
    <xf numFmtId="0" fontId="10" fillId="9" borderId="23" xfId="0" applyFont="1" applyFill="1" applyBorder="1" applyAlignment="1">
      <alignment vertical="center" wrapText="1"/>
    </xf>
    <xf numFmtId="0" fontId="8" fillId="9" borderId="44" xfId="0" applyFont="1" applyFill="1" applyBorder="1" applyAlignment="1">
      <alignment horizontal="center" vertical="center"/>
    </xf>
    <xf numFmtId="1" fontId="8" fillId="9" borderId="44" xfId="1" applyNumberFormat="1" applyFont="1" applyFill="1" applyBorder="1" applyAlignment="1">
      <alignment horizontal="center" vertical="center"/>
    </xf>
    <xf numFmtId="10" fontId="8" fillId="9" borderId="44" xfId="1" applyNumberFormat="1" applyFont="1" applyFill="1" applyBorder="1" applyAlignment="1">
      <alignment horizontal="center" vertical="center"/>
    </xf>
    <xf numFmtId="9" fontId="8" fillId="9" borderId="44" xfId="0" applyNumberFormat="1" applyFont="1" applyFill="1" applyBorder="1" applyAlignment="1">
      <alignment horizontal="center" vertical="center"/>
    </xf>
    <xf numFmtId="2" fontId="8" fillId="9" borderId="44" xfId="0" applyNumberFormat="1" applyFont="1" applyFill="1" applyBorder="1" applyAlignment="1">
      <alignment horizontal="center" vertical="center"/>
    </xf>
    <xf numFmtId="9" fontId="8" fillId="9" borderId="44" xfId="1" applyFont="1" applyFill="1" applyBorder="1" applyAlignment="1">
      <alignment horizontal="center" vertical="center"/>
    </xf>
    <xf numFmtId="1" fontId="8" fillId="9" borderId="45" xfId="0" applyNumberFormat="1" applyFont="1" applyFill="1" applyBorder="1" applyAlignment="1">
      <alignment horizontal="center" vertical="center"/>
    </xf>
    <xf numFmtId="0" fontId="8" fillId="10" borderId="22" xfId="0" applyFont="1" applyFill="1" applyBorder="1" applyAlignment="1">
      <alignment horizontal="center" vertical="center" wrapText="1"/>
    </xf>
    <xf numFmtId="0" fontId="8" fillId="9" borderId="39" xfId="0" applyFont="1" applyFill="1" applyBorder="1" applyAlignment="1">
      <alignment horizontal="center" vertical="center"/>
    </xf>
    <xf numFmtId="0" fontId="8" fillId="10" borderId="25" xfId="0" applyFont="1" applyFill="1" applyBorder="1" applyAlignment="1">
      <alignment horizontal="center" vertical="center" wrapText="1"/>
    </xf>
    <xf numFmtId="0" fontId="10" fillId="9" borderId="22" xfId="0" applyFont="1" applyFill="1" applyBorder="1" applyAlignment="1">
      <alignment vertical="center" wrapText="1"/>
    </xf>
    <xf numFmtId="0" fontId="8" fillId="9" borderId="37" xfId="0" applyFont="1" applyFill="1" applyBorder="1" applyAlignment="1">
      <alignment horizontal="center" vertical="center"/>
    </xf>
    <xf numFmtId="9" fontId="8" fillId="10" borderId="35" xfId="1" applyFont="1" applyFill="1" applyBorder="1" applyAlignment="1">
      <alignment horizontal="center" vertical="center"/>
    </xf>
    <xf numFmtId="0" fontId="7" fillId="3" borderId="12" xfId="0" applyFont="1" applyFill="1" applyBorder="1" applyAlignment="1">
      <alignment horizontal="center" vertical="center"/>
    </xf>
    <xf numFmtId="0" fontId="7" fillId="3" borderId="34" xfId="0" applyFont="1" applyFill="1" applyBorder="1" applyAlignment="1">
      <alignment horizontal="center" vertical="center"/>
    </xf>
    <xf numFmtId="9" fontId="7"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xf>
    <xf numFmtId="2" fontId="11" fillId="2" borderId="38" xfId="1" applyNumberFormat="1" applyFont="1" applyFill="1" applyBorder="1" applyAlignment="1">
      <alignment horizontal="center" vertical="center"/>
    </xf>
    <xf numFmtId="0" fontId="7" fillId="3" borderId="9" xfId="0" applyFont="1" applyFill="1" applyBorder="1" applyAlignment="1">
      <alignment horizontal="center" vertical="center"/>
    </xf>
    <xf numFmtId="0" fontId="7" fillId="3" borderId="32" xfId="0" applyFont="1" applyFill="1" applyBorder="1" applyAlignment="1">
      <alignment horizontal="center" vertical="center"/>
    </xf>
    <xf numFmtId="9" fontId="7" fillId="3" borderId="9" xfId="0" applyNumberFormat="1" applyFont="1" applyFill="1" applyBorder="1" applyAlignment="1">
      <alignment horizontal="center" vertical="center"/>
    </xf>
    <xf numFmtId="0" fontId="7" fillId="2" borderId="30" xfId="0" applyFont="1" applyFill="1" applyBorder="1" applyAlignment="1">
      <alignment horizontal="center" vertical="center" wrapText="1"/>
    </xf>
    <xf numFmtId="0" fontId="12" fillId="2" borderId="0" xfId="0" applyFont="1" applyFill="1" applyAlignment="1">
      <alignment horizontal="center" vertical="center" wrapText="1"/>
    </xf>
    <xf numFmtId="0" fontId="7" fillId="2" borderId="33" xfId="0" applyFont="1" applyFill="1" applyBorder="1" applyAlignment="1">
      <alignment horizontal="center" vertical="center" wrapText="1"/>
    </xf>
    <xf numFmtId="10" fontId="7" fillId="3" borderId="9" xfId="0" applyNumberFormat="1" applyFont="1" applyFill="1" applyBorder="1" applyAlignment="1">
      <alignment horizontal="center" vertical="center"/>
    </xf>
    <xf numFmtId="0" fontId="9" fillId="2" borderId="30" xfId="0" applyFont="1" applyFill="1" applyBorder="1" applyAlignment="1">
      <alignment horizontal="center" vertical="center" wrapText="1"/>
    </xf>
    <xf numFmtId="0" fontId="7" fillId="2" borderId="30" xfId="0" applyFont="1" applyFill="1" applyBorder="1" applyAlignment="1">
      <alignment vertical="center" wrapText="1"/>
    </xf>
    <xf numFmtId="10" fontId="8" fillId="9" borderId="38" xfId="1" applyNumberFormat="1" applyFont="1" applyFill="1" applyBorder="1" applyAlignment="1">
      <alignment horizontal="center" vertical="center"/>
    </xf>
    <xf numFmtId="9" fontId="6" fillId="2" borderId="9" xfId="1" applyFont="1" applyFill="1" applyBorder="1" applyAlignment="1">
      <alignment horizontal="center" vertical="center" wrapText="1"/>
    </xf>
    <xf numFmtId="0" fontId="7" fillId="2" borderId="0" xfId="0" applyFont="1" applyFill="1" applyAlignment="1">
      <alignment vertical="center" wrapText="1"/>
    </xf>
    <xf numFmtId="9" fontId="6" fillId="2" borderId="9" xfId="0" applyNumberFormat="1" applyFont="1" applyFill="1" applyBorder="1" applyAlignment="1">
      <alignment horizontal="center" vertical="center" wrapText="1"/>
    </xf>
    <xf numFmtId="9" fontId="15" fillId="2" borderId="0" xfId="0" applyNumberFormat="1" applyFont="1" applyFill="1" applyAlignment="1">
      <alignment horizontal="center" vertical="center"/>
    </xf>
    <xf numFmtId="164" fontId="15" fillId="2" borderId="0" xfId="1" applyNumberFormat="1" applyFont="1" applyFill="1" applyAlignment="1">
      <alignment horizontal="center" vertical="center"/>
    </xf>
    <xf numFmtId="10" fontId="15" fillId="2" borderId="0" xfId="1" applyNumberFormat="1" applyFont="1" applyFill="1" applyAlignment="1">
      <alignment horizontal="center" vertical="center"/>
    </xf>
    <xf numFmtId="9" fontId="7" fillId="3" borderId="9" xfId="1" applyFont="1" applyFill="1" applyBorder="1" applyAlignment="1">
      <alignment horizontal="center" vertical="center"/>
    </xf>
    <xf numFmtId="9" fontId="16" fillId="5" borderId="9" xfId="2" applyNumberFormat="1" applyFont="1" applyFill="1" applyBorder="1" applyAlignment="1">
      <alignment horizontal="center" vertical="center" wrapText="1"/>
    </xf>
    <xf numFmtId="9" fontId="9" fillId="3" borderId="9" xfId="1" applyFont="1" applyFill="1" applyBorder="1" applyAlignment="1">
      <alignment horizontal="center" vertical="center" wrapText="1"/>
    </xf>
    <xf numFmtId="0" fontId="18" fillId="3" borderId="12" xfId="0" applyFont="1" applyFill="1" applyBorder="1" applyAlignment="1">
      <alignment horizontal="center" vertical="center"/>
    </xf>
    <xf numFmtId="10" fontId="8" fillId="9" borderId="38" xfId="0" applyNumberFormat="1" applyFont="1" applyFill="1" applyBorder="1" applyAlignment="1">
      <alignment horizontal="center" vertical="center"/>
    </xf>
    <xf numFmtId="1" fontId="11" fillId="5" borderId="9" xfId="0" applyNumberFormat="1" applyFont="1" applyFill="1" applyBorder="1" applyAlignment="1">
      <alignment horizontal="center" vertical="center" wrapText="1"/>
    </xf>
    <xf numFmtId="1" fontId="20" fillId="2" borderId="38" xfId="1" applyNumberFormat="1" applyFont="1" applyFill="1" applyBorder="1" applyAlignment="1">
      <alignment horizontal="center" vertical="center"/>
    </xf>
    <xf numFmtId="9" fontId="20" fillId="2" borderId="38" xfId="1" applyFont="1" applyFill="1" applyBorder="1" applyAlignment="1">
      <alignment horizontal="center" vertical="center"/>
    </xf>
    <xf numFmtId="10" fontId="20" fillId="2" borderId="38" xfId="1" applyNumberFormat="1" applyFont="1" applyFill="1" applyBorder="1" applyAlignment="1">
      <alignment horizontal="center" vertical="center"/>
    </xf>
    <xf numFmtId="0" fontId="21" fillId="2" borderId="0" xfId="0" applyFont="1" applyFill="1"/>
    <xf numFmtId="0" fontId="19" fillId="2" borderId="0" xfId="0" applyFont="1" applyFill="1"/>
    <xf numFmtId="0" fontId="22" fillId="0" borderId="0" xfId="0" applyFont="1"/>
    <xf numFmtId="9" fontId="12" fillId="2" borderId="0" xfId="0" applyNumberFormat="1" applyFont="1" applyFill="1" applyAlignment="1">
      <alignment horizontal="center" vertical="center"/>
    </xf>
    <xf numFmtId="10" fontId="12" fillId="2" borderId="0" xfId="0" applyNumberFormat="1" applyFont="1" applyFill="1" applyAlignment="1">
      <alignment horizontal="center" vertical="center"/>
    </xf>
    <xf numFmtId="0" fontId="1" fillId="0" borderId="0" xfId="0" applyFont="1" applyAlignment="1">
      <alignment horizontal="center"/>
    </xf>
    <xf numFmtId="0" fontId="7" fillId="2" borderId="9" xfId="0" applyFont="1" applyFill="1" applyBorder="1" applyAlignment="1">
      <alignment horizontal="justify" vertical="center" wrapText="1"/>
    </xf>
    <xf numFmtId="0" fontId="8" fillId="2" borderId="9" xfId="0" applyFont="1" applyFill="1" applyBorder="1" applyAlignment="1">
      <alignment horizontal="justify" vertical="center"/>
    </xf>
    <xf numFmtId="0" fontId="7" fillId="2" borderId="32"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18" fillId="2" borderId="9" xfId="0" applyFont="1" applyFill="1" applyBorder="1" applyAlignment="1">
      <alignment horizontal="justify" vertical="center"/>
    </xf>
    <xf numFmtId="0" fontId="7" fillId="0" borderId="9" xfId="0" applyFont="1" applyBorder="1" applyAlignment="1">
      <alignment horizontal="justify" vertical="center" wrapText="1"/>
    </xf>
    <xf numFmtId="1" fontId="19" fillId="2" borderId="0" xfId="0" applyNumberFormat="1" applyFont="1" applyFill="1"/>
    <xf numFmtId="1" fontId="22" fillId="0" borderId="0" xfId="0" applyNumberFormat="1" applyFont="1" applyAlignment="1">
      <alignment horizontal="center" vertical="center"/>
    </xf>
    <xf numFmtId="1" fontId="7" fillId="2" borderId="0" xfId="0" applyNumberFormat="1" applyFont="1" applyFill="1" applyAlignment="1">
      <alignment vertical="center"/>
    </xf>
    <xf numFmtId="10" fontId="8" fillId="10" borderId="38" xfId="1" applyNumberFormat="1" applyFont="1" applyFill="1" applyBorder="1" applyAlignment="1">
      <alignment horizontal="center" vertical="center"/>
    </xf>
    <xf numFmtId="0" fontId="7" fillId="2" borderId="9" xfId="0" applyFont="1" applyFill="1" applyBorder="1" applyAlignment="1">
      <alignment wrapText="1"/>
    </xf>
    <xf numFmtId="0" fontId="7" fillId="2" borderId="32" xfId="0" applyFont="1" applyFill="1" applyBorder="1" applyAlignment="1">
      <alignment vertical="center" wrapText="1"/>
    </xf>
    <xf numFmtId="9" fontId="9" fillId="3" borderId="9" xfId="0" applyNumberFormat="1" applyFont="1" applyFill="1" applyBorder="1" applyAlignment="1">
      <alignment horizontal="center" vertical="center"/>
    </xf>
    <xf numFmtId="0" fontId="9" fillId="3" borderId="9" xfId="0" applyFont="1" applyFill="1" applyBorder="1" applyAlignment="1">
      <alignment horizontal="center" vertical="center"/>
    </xf>
    <xf numFmtId="10" fontId="7" fillId="3" borderId="9"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1" fillId="0" borderId="0" xfId="0" applyFont="1" applyAlignment="1">
      <alignment horizontal="center" vertical="center" wrapText="1"/>
    </xf>
    <xf numFmtId="0" fontId="10" fillId="4" borderId="26"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27"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8" fillId="10" borderId="35" xfId="0" applyFont="1" applyFill="1" applyBorder="1" applyAlignment="1">
      <alignment horizontal="center" vertical="center"/>
    </xf>
    <xf numFmtId="0" fontId="8" fillId="10" borderId="3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1"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xf>
    <xf numFmtId="0" fontId="8" fillId="7"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8" fillId="7" borderId="9" xfId="0" applyFont="1" applyFill="1" applyBorder="1" applyAlignment="1">
      <alignment horizontal="right"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NÚMERO DE INDICADORES POR ÁREA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'[1]Seguimiento 2024'!$D$6</c:f>
              <c:strCache>
                <c:ptCount val="1"/>
                <c:pt idx="0">
                  <c:v>No. indicadores por áreas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'[1]Seguimiento 2024'!$C$7:$C$14</c:f>
              <c:strCache>
                <c:ptCount val="8"/>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pt idx="7">
                  <c:v>Total</c:v>
                </c:pt>
              </c:strCache>
            </c:strRef>
          </c:cat>
          <c:val>
            <c:numRef>
              <c:f>'[1]Seguimiento 2024'!$D$7:$D$14</c:f>
              <c:numCache>
                <c:formatCode>General</c:formatCode>
                <c:ptCount val="8"/>
                <c:pt idx="0">
                  <c:v>3</c:v>
                </c:pt>
                <c:pt idx="1">
                  <c:v>1</c:v>
                </c:pt>
                <c:pt idx="2">
                  <c:v>1</c:v>
                </c:pt>
                <c:pt idx="3">
                  <c:v>2</c:v>
                </c:pt>
                <c:pt idx="4">
                  <c:v>2</c:v>
                </c:pt>
                <c:pt idx="5">
                  <c:v>4</c:v>
                </c:pt>
                <c:pt idx="6">
                  <c:v>2</c:v>
                </c:pt>
                <c:pt idx="7">
                  <c:v>15</c:v>
                </c:pt>
              </c:numCache>
            </c:numRef>
          </c:val>
          <c:extLst>
            <c:ext xmlns:c16="http://schemas.microsoft.com/office/drawing/2014/chart" uri="{C3380CC4-5D6E-409C-BE32-E72D297353CC}">
              <c16:uniqueId val="{00000000-56E2-4E69-AF4F-D399242A3175}"/>
            </c:ext>
          </c:extLst>
        </c:ser>
        <c:dLbls>
          <c:dLblPos val="outEnd"/>
          <c:showLegendKey val="0"/>
          <c:showVal val="1"/>
          <c:showCatName val="0"/>
          <c:showSerName val="0"/>
          <c:showPercent val="0"/>
          <c:showBubbleSize val="0"/>
        </c:dLbls>
        <c:gapWidth val="182"/>
        <c:axId val="1043419279"/>
        <c:axId val="1078870431"/>
      </c:barChart>
      <c:catAx>
        <c:axId val="104341927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70431"/>
        <c:crosses val="autoZero"/>
        <c:auto val="1"/>
        <c:lblAlgn val="ctr"/>
        <c:lblOffset val="100"/>
        <c:noMultiLvlLbl val="0"/>
      </c:catAx>
      <c:valAx>
        <c:axId val="107887043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Indicadores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341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MX" b="1"/>
              <a:t>AVANCE POR INDICADOR</a:t>
            </a:r>
            <a:endParaRPr lang="en-US" sz="1400" b="1" i="0" u="none" strike="noStrike" kern="1200" spc="0" baseline="0" dirty="0">
              <a:solidFill>
                <a:prstClr val="black">
                  <a:lumMod val="65000"/>
                  <a:lumOff val="35000"/>
                </a:prst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'Seguimiento PEI - 3T 2025'!$E$4:$E$18</c15:sqref>
                  </c15:fullRef>
                </c:ext>
              </c:extLst>
              <c:f>('Seguimiento PEI - 3T 2025'!$E$4:$E$15,'Seguimiento PEI - 3T 2025'!$E$17:$E$18)</c:f>
              <c:strCache>
                <c:ptCount val="14"/>
                <c:pt idx="0">
                  <c:v>Modelo de Abastecimiento Estratégico actualizado</c:v>
                </c:pt>
                <c:pt idx="1">
                  <c:v>Número de documentos elaborados </c:v>
                </c:pt>
                <c:pt idx="2">
                  <c:v>Número de documentos normativos elaborados</c:v>
                </c:pt>
                <c:pt idx="3">
                  <c:v>Número de mecanismos de Agregación de Demanda estructurados para la Economía Popular </c:v>
                </c:pt>
                <c:pt idx="4">
                  <c:v>Porcentaje de proveedores de Economía Popular que participa en los mecanismos puestos en operación a partir del 2023</c:v>
                </c:pt>
                <c:pt idx="5">
                  <c:v>Porcentaje de cumplimiento del cronograma de trabajo del proyecto </c:v>
                </c:pt>
                <c:pt idx="6">
                  <c:v>Número de Sistemas de compras públicas interoperable con el registro Único de Proponentes - RUP</c:v>
                </c:pt>
                <c:pt idx="7">
                  <c:v>Número de documentos funcionales y técnicos relacionados con el desarrollo de una nueva plataforma de compras publicas</c:v>
                </c:pt>
                <c:pt idx="8">
                  <c:v>Porcentaje de cumplimiento del cronograma de trabajo del proyecto </c:v>
                </c:pt>
                <c:pt idx="9">
                  <c:v>Número de personas capacitadas </c:v>
                </c:pt>
                <c:pt idx="10">
                  <c:v>Número  de personas capacitadas de la economía popular y comunitaria</c:v>
                </c:pt>
                <c:pt idx="11">
                  <c:v>Número  de  Departamentos en que se han desarrollado eventos de  capacitación o formación  de manera presencial. </c:v>
                </c:pt>
                <c:pt idx="12">
                  <c:v>Porcentaje del Sistema Integrado de gestión diseñado e implementado </c:v>
                </c:pt>
                <c:pt idx="13">
                  <c:v>Número de insumos estratégicos desarrollados de análisis o evaluación de los instrumentos que diseñe la ANCP-CCE </c:v>
                </c:pt>
              </c:strCache>
            </c:strRef>
          </c:cat>
          <c:val>
            <c:numRef>
              <c:extLst>
                <c:ext xmlns:c15="http://schemas.microsoft.com/office/drawing/2012/chart" uri="{02D57815-91ED-43cb-92C2-25804820EDAC}">
                  <c15:fullRef>
                    <c15:sqref>'Seguimiento PEI - 3T 2025'!$AR$4:$AR$18</c15:sqref>
                  </c15:fullRef>
                </c:ext>
              </c:extLst>
              <c:f>('Seguimiento PEI - 3T 2025'!$AR$4:$AR$15,'Seguimiento PEI - 3T 2025'!$AR$17:$AR$18)</c:f>
              <c:numCache>
                <c:formatCode>0%</c:formatCode>
                <c:ptCount val="14"/>
                <c:pt idx="0">
                  <c:v>1</c:v>
                </c:pt>
                <c:pt idx="1">
                  <c:v>0.5</c:v>
                </c:pt>
                <c:pt idx="2">
                  <c:v>0.5714285714285714</c:v>
                </c:pt>
                <c:pt idx="3">
                  <c:v>0</c:v>
                </c:pt>
                <c:pt idx="4">
                  <c:v>0</c:v>
                </c:pt>
                <c:pt idx="5">
                  <c:v>1</c:v>
                </c:pt>
                <c:pt idx="6">
                  <c:v>0.8</c:v>
                </c:pt>
                <c:pt idx="7">
                  <c:v>0</c:v>
                </c:pt>
                <c:pt idx="8">
                  <c:v>0.31680000000000003</c:v>
                </c:pt>
                <c:pt idx="9" formatCode="0.00%">
                  <c:v>1.0029555555555556</c:v>
                </c:pt>
                <c:pt idx="10">
                  <c:v>1.0215000000000001</c:v>
                </c:pt>
                <c:pt idx="11">
                  <c:v>0.92</c:v>
                </c:pt>
                <c:pt idx="12">
                  <c:v>0.5</c:v>
                </c:pt>
                <c:pt idx="13">
                  <c:v>0</c:v>
                </c:pt>
              </c:numCache>
            </c:numRef>
          </c:val>
          <c:extLst>
            <c:ext xmlns:c16="http://schemas.microsoft.com/office/drawing/2014/chart" uri="{C3380CC4-5D6E-409C-BE32-E72D297353CC}">
              <c16:uniqueId val="{00000000-8AB9-48B4-B6B3-4D900DAB7CA4}"/>
            </c:ext>
          </c:extLst>
        </c:ser>
        <c:dLbls>
          <c:dLblPos val="outEnd"/>
          <c:showLegendKey val="0"/>
          <c:showVal val="1"/>
          <c:showCatName val="0"/>
          <c:showSerName val="0"/>
          <c:showPercent val="0"/>
          <c:showBubbleSize val="0"/>
        </c:dLbls>
        <c:gapWidth val="182"/>
        <c:axId val="2091131359"/>
        <c:axId val="2091137599"/>
      </c:barChart>
      <c:catAx>
        <c:axId val="2091131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7599"/>
        <c:crosses val="autoZero"/>
        <c:auto val="1"/>
        <c:lblAlgn val="ctr"/>
        <c:lblOffset val="100"/>
        <c:noMultiLvlLbl val="0"/>
      </c:catAx>
      <c:valAx>
        <c:axId val="20911375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13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a:t>
            </a:r>
            <a:r>
              <a:rPr lang="en-US" baseline="0"/>
              <a:t> DE AVANCE PROMEDIO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3T-2025'!$D$50</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3T-2025'!$C$51:$C$56</c:f>
              <c:strCache>
                <c:ptCount val="6"/>
                <c:pt idx="0">
                  <c:v>Dirección General - GI Articulaciones</c:v>
                </c:pt>
                <c:pt idx="1">
                  <c:v>Dirección General - GI Planeación</c:v>
                </c:pt>
                <c:pt idx="2">
                  <c:v>Subdirección de Negocios</c:v>
                </c:pt>
                <c:pt idx="3">
                  <c:v>Subdirección de Gestión Contractual</c:v>
                </c:pt>
                <c:pt idx="4">
                  <c:v>Subdirección de IDT</c:v>
                </c:pt>
                <c:pt idx="5">
                  <c:v>Subdirección de EMAE</c:v>
                </c:pt>
              </c:strCache>
            </c:strRef>
          </c:cat>
          <c:val>
            <c:numRef>
              <c:f>'Graficas 3T-2025'!$D$51:$D$56</c:f>
              <c:numCache>
                <c:formatCode>0%</c:formatCode>
                <c:ptCount val="6"/>
                <c:pt idx="0">
                  <c:v>0.98148518518518524</c:v>
                </c:pt>
                <c:pt idx="1">
                  <c:v>0.5</c:v>
                </c:pt>
                <c:pt idx="2">
                  <c:v>0</c:v>
                </c:pt>
                <c:pt idx="3">
                  <c:v>0.5357142857142857</c:v>
                </c:pt>
                <c:pt idx="4">
                  <c:v>0.5292</c:v>
                </c:pt>
                <c:pt idx="5">
                  <c:v>0.5</c:v>
                </c:pt>
              </c:numCache>
            </c:numRef>
          </c:val>
          <c:extLst>
            <c:ext xmlns:c16="http://schemas.microsoft.com/office/drawing/2014/chart" uri="{C3380CC4-5D6E-409C-BE32-E72D297353CC}">
              <c16:uniqueId val="{00000000-4BE6-4967-BBF0-40B2DC5F33DC}"/>
            </c:ext>
          </c:extLst>
        </c:ser>
        <c:dLbls>
          <c:showLegendKey val="0"/>
          <c:showVal val="0"/>
          <c:showCatName val="0"/>
          <c:showSerName val="0"/>
          <c:showPercent val="0"/>
          <c:showBubbleSize val="0"/>
        </c:dLbls>
        <c:gapWidth val="182"/>
        <c:axId val="287894991"/>
        <c:axId val="287901231"/>
      </c:barChart>
      <c:catAx>
        <c:axId val="28789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901231"/>
        <c:crosses val="autoZero"/>
        <c:auto val="1"/>
        <c:lblAlgn val="ctr"/>
        <c:lblOffset val="100"/>
        <c:noMultiLvlLbl val="0"/>
      </c:catAx>
      <c:valAx>
        <c:axId val="287901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r>
                  <a:rPr lang="es-CO" baseline="0"/>
                  <a:t> avance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991"/>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3T-2025'!$D$26</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3T-2025'!$C$27:$C$33</c:f>
              <c:strCache>
                <c:ptCount val="7"/>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strCache>
            </c:strRef>
          </c:cat>
          <c:val>
            <c:numRef>
              <c:f>'Graficas 3T-2025'!$D$27:$D$33</c:f>
              <c:numCache>
                <c:formatCode>0%</c:formatCode>
                <c:ptCount val="7"/>
                <c:pt idx="0">
                  <c:v>0.83565281385281376</c:v>
                </c:pt>
                <c:pt idx="1">
                  <c:v>0.44999999999999996</c:v>
                </c:pt>
                <c:pt idx="2">
                  <c:v>1</c:v>
                </c:pt>
                <c:pt idx="3">
                  <c:v>1.20828125</c:v>
                </c:pt>
                <c:pt idx="4">
                  <c:v>0.72282608695652173</c:v>
                </c:pt>
                <c:pt idx="5">
                  <c:v>0.6801571428571429</c:v>
                </c:pt>
                <c:pt idx="6">
                  <c:v>0.61666666666666659</c:v>
                </c:pt>
              </c:numCache>
            </c:numRef>
          </c:val>
          <c:extLst>
            <c:ext xmlns:c16="http://schemas.microsoft.com/office/drawing/2014/chart" uri="{C3380CC4-5D6E-409C-BE32-E72D297353CC}">
              <c16:uniqueId val="{00000000-2F86-4742-96A4-3EDA841061E3}"/>
            </c:ext>
          </c:extLst>
        </c:ser>
        <c:dLbls>
          <c:dLblPos val="outEnd"/>
          <c:showLegendKey val="0"/>
          <c:showVal val="1"/>
          <c:showCatName val="0"/>
          <c:showSerName val="0"/>
          <c:showPercent val="0"/>
          <c:showBubbleSize val="0"/>
        </c:dLbls>
        <c:gapWidth val="219"/>
        <c:overlap val="-27"/>
        <c:axId val="287894511"/>
        <c:axId val="287897391"/>
      </c:barChart>
      <c:catAx>
        <c:axId val="28789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7391"/>
        <c:crosses val="autoZero"/>
        <c:auto val="1"/>
        <c:lblAlgn val="ctr"/>
        <c:lblOffset val="100"/>
        <c:noMultiLvlLbl val="0"/>
      </c:catAx>
      <c:valAx>
        <c:axId val="28789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r>
                  <a:rPr lang="es-CO" baseline="0"/>
                  <a:t>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a:t>
            </a:r>
            <a:r>
              <a:rPr lang="en-US" b="1" baseline="0"/>
              <a:t> POR INDICADOR</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'Seguimiento PEI - 3T 2025'!$BD$2</c:f>
              <c:strCache>
                <c:ptCount val="1"/>
                <c:pt idx="0">
                  <c:v>% DE CUMPLIMIENTO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PEI - 3T 2025'!$E$3:$E$18</c:f>
              <c:strCache>
                <c:ptCount val="16"/>
                <c:pt idx="1">
                  <c:v>Modelo de Abastecimiento Estratégico actualizado</c:v>
                </c:pt>
                <c:pt idx="2">
                  <c:v>Número de documentos elaborados </c:v>
                </c:pt>
                <c:pt idx="3">
                  <c:v>Número de documentos normativos elaborados</c:v>
                </c:pt>
                <c:pt idx="4">
                  <c:v>Número de mecanismos de Agregación de Demanda estructurados para la Economía Popular </c:v>
                </c:pt>
                <c:pt idx="5">
                  <c:v>Porcentaje de proveedores de Economía Popular que participa en los mecanismos puestos en operación a partir del 2023</c:v>
                </c:pt>
                <c:pt idx="6">
                  <c:v>Porcentaje de cumplimiento del cronograma de trabajo del proyecto </c:v>
                </c:pt>
                <c:pt idx="7">
                  <c:v>Número de Sistemas de compras públicas interoperable con el registro Único de Proponentes - RUP</c:v>
                </c:pt>
                <c:pt idx="8">
                  <c:v>Número de documentos funcionales y técnicos relacionados con el desarrollo de una nueva plataforma de compras publicas</c:v>
                </c:pt>
                <c:pt idx="9">
                  <c:v>Porcentaje de cumplimiento del cronograma de trabajo del proyecto </c:v>
                </c:pt>
                <c:pt idx="10">
                  <c:v>Número de personas capacitadas </c:v>
                </c:pt>
                <c:pt idx="11">
                  <c:v>Número  de personas capacitadas de la economía popular y comunitaria</c:v>
                </c:pt>
                <c:pt idx="12">
                  <c:v>Número  de  Departamentos en que se han desarrollado eventos de  capacitación o formación  de manera presencial. </c:v>
                </c:pt>
                <c:pt idx="13">
                  <c:v>Propuesta de rediseño presentada</c:v>
                </c:pt>
                <c:pt idx="14">
                  <c:v>Porcentaje del Sistema Integrado de gestión diseñado e implementado </c:v>
                </c:pt>
                <c:pt idx="15">
                  <c:v>Número de insumos estratégicos desarrollados de análisis o evaluación de los instrumentos que diseñe la ANCP-CCE </c:v>
                </c:pt>
              </c:strCache>
            </c:strRef>
          </c:cat>
          <c:val>
            <c:numRef>
              <c:f>'Seguimiento PEI - 3T 2025'!$BD$3:$BD$18</c:f>
              <c:numCache>
                <c:formatCode>0%</c:formatCode>
                <c:ptCount val="16"/>
                <c:pt idx="1">
                  <c:v>0.89999999999999991</c:v>
                </c:pt>
                <c:pt idx="2">
                  <c:v>0.69565217391304346</c:v>
                </c:pt>
                <c:pt idx="3">
                  <c:v>0.75</c:v>
                </c:pt>
                <c:pt idx="4">
                  <c:v>1.5</c:v>
                </c:pt>
                <c:pt idx="5">
                  <c:v>0.91656249999999995</c:v>
                </c:pt>
                <c:pt idx="6">
                  <c:v>0.8</c:v>
                </c:pt>
                <c:pt idx="7">
                  <c:v>0.72</c:v>
                </c:pt>
                <c:pt idx="8">
                  <c:v>0.5714285714285714</c:v>
                </c:pt>
                <c:pt idx="9">
                  <c:v>0.62920000000000009</c:v>
                </c:pt>
                <c:pt idx="10">
                  <c:v>0.8265584415584416</c:v>
                </c:pt>
                <c:pt idx="11">
                  <c:v>0.77415</c:v>
                </c:pt>
                <c:pt idx="12">
                  <c:v>0.90625</c:v>
                </c:pt>
                <c:pt idx="13">
                  <c:v>1</c:v>
                </c:pt>
                <c:pt idx="14">
                  <c:v>0.44999999999999996</c:v>
                </c:pt>
                <c:pt idx="15">
                  <c:v>0.33333333333333331</c:v>
                </c:pt>
              </c:numCache>
            </c:numRef>
          </c:val>
          <c:extLst>
            <c:ext xmlns:c16="http://schemas.microsoft.com/office/drawing/2014/chart" uri="{C3380CC4-5D6E-409C-BE32-E72D297353CC}">
              <c16:uniqueId val="{00000000-1C75-4333-A88B-B68F4D9ED6DA}"/>
            </c:ext>
          </c:extLst>
        </c:ser>
        <c:dLbls>
          <c:dLblPos val="outEnd"/>
          <c:showLegendKey val="0"/>
          <c:showVal val="1"/>
          <c:showCatName val="0"/>
          <c:showSerName val="0"/>
          <c:showPercent val="0"/>
          <c:showBubbleSize val="0"/>
        </c:dLbls>
        <c:gapWidth val="219"/>
        <c:axId val="228472431"/>
        <c:axId val="228472911"/>
      </c:barChart>
      <c:catAx>
        <c:axId val="2284724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911"/>
        <c:crossesAt val="0"/>
        <c:auto val="1"/>
        <c:lblAlgn val="ctr"/>
        <c:lblOffset val="100"/>
        <c:noMultiLvlLbl val="0"/>
      </c:catAx>
      <c:valAx>
        <c:axId val="2284729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3</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12</xdr:row>
      <xdr:rowOff>130968</xdr:rowOff>
    </xdr:from>
    <xdr:to>
      <xdr:col>11</xdr:col>
      <xdr:colOff>1226343</xdr:colOff>
      <xdr:row>21</xdr:row>
      <xdr:rowOff>0</xdr:rowOff>
    </xdr:to>
    <xdr:graphicFrame macro="">
      <xdr:nvGraphicFramePr>
        <xdr:cNvPr id="2" name="Gráfico 1">
          <a:extLst>
            <a:ext uri="{FF2B5EF4-FFF2-40B4-BE49-F238E27FC236}">
              <a16:creationId xmlns:a16="http://schemas.microsoft.com/office/drawing/2014/main" id="{4C2C28D9-B214-4275-8661-202B922C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23811</xdr:colOff>
      <xdr:row>56</xdr:row>
      <xdr:rowOff>154781</xdr:rowOff>
    </xdr:from>
    <xdr:to>
      <xdr:col>7</xdr:col>
      <xdr:colOff>738187</xdr:colOff>
      <xdr:row>57</xdr:row>
      <xdr:rowOff>3190874</xdr:rowOff>
    </xdr:to>
    <xdr:graphicFrame macro="">
      <xdr:nvGraphicFramePr>
        <xdr:cNvPr id="8" name="Gráfico 7">
          <a:extLst>
            <a:ext uri="{FF2B5EF4-FFF2-40B4-BE49-F238E27FC236}">
              <a16:creationId xmlns:a16="http://schemas.microsoft.com/office/drawing/2014/main" id="{FD9FE395-50DF-442D-9866-C114C7789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375046</xdr:colOff>
      <xdr:row>49</xdr:row>
      <xdr:rowOff>39289</xdr:rowOff>
    </xdr:from>
    <xdr:to>
      <xdr:col>10</xdr:col>
      <xdr:colOff>1535905</xdr:colOff>
      <xdr:row>55</xdr:row>
      <xdr:rowOff>464342</xdr:rowOff>
    </xdr:to>
    <xdr:graphicFrame macro="">
      <xdr:nvGraphicFramePr>
        <xdr:cNvPr id="3" name="Gráfico 2">
          <a:extLst>
            <a:ext uri="{FF2B5EF4-FFF2-40B4-BE49-F238E27FC236}">
              <a16:creationId xmlns:a16="http://schemas.microsoft.com/office/drawing/2014/main" id="{29CA37D7-F064-1A21-A297-E738AE74C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589358</xdr:colOff>
      <xdr:row>24</xdr:row>
      <xdr:rowOff>348853</xdr:rowOff>
    </xdr:from>
    <xdr:to>
      <xdr:col>11</xdr:col>
      <xdr:colOff>404811</xdr:colOff>
      <xdr:row>33</xdr:row>
      <xdr:rowOff>71437</xdr:rowOff>
    </xdr:to>
    <xdr:graphicFrame macro="">
      <xdr:nvGraphicFramePr>
        <xdr:cNvPr id="4" name="Gráfico 3">
          <a:extLst>
            <a:ext uri="{FF2B5EF4-FFF2-40B4-BE49-F238E27FC236}">
              <a16:creationId xmlns:a16="http://schemas.microsoft.com/office/drawing/2014/main" id="{18395F0C-D184-0299-2716-8025AC6494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1702593</xdr:colOff>
      <xdr:row>34</xdr:row>
      <xdr:rowOff>47623</xdr:rowOff>
    </xdr:from>
    <xdr:to>
      <xdr:col>10</xdr:col>
      <xdr:colOff>1059656</xdr:colOff>
      <xdr:row>45</xdr:row>
      <xdr:rowOff>119061</xdr:rowOff>
    </xdr:to>
    <xdr:graphicFrame macro="">
      <xdr:nvGraphicFramePr>
        <xdr:cNvPr id="6" name="Gráfico 9">
          <a:extLst>
            <a:ext uri="{FF2B5EF4-FFF2-40B4-BE49-F238E27FC236}">
              <a16:creationId xmlns:a16="http://schemas.microsoft.com/office/drawing/2014/main" id="{E3CDFB7D-10B6-48FE-A4F0-47BF9A4F0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Matriz%20%20PEI.xlsx" TargetMode="External"/><Relationship Id="rId2"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1" Type="http://schemas.openxmlformats.org/officeDocument/2006/relationships/externalLinkPath" Target="/personal/maira_davila_colombiacompra_gov_co/Documents/ANCP-CCE/PLANES%20Y%20PROGRAMAS/PLAN%20ESTRATEGICO%20INSTITUCIONAL%202023-2026/2024/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aira Alejandra Davila Villaquiran" id="{03EA911A-7EAD-425E-8E6F-A64560CD5617}" userId="S::maira.davila@colombiacompra.gov.co::79a3309f-f09e-4161-be31-a5b870dc5b0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 dT="2025-07-17T23:53:33.90" personId="{03EA911A-7EAD-425E-8E6F-A64560CD5617}" id="{6A036CD7-C501-4D13-8000-F045C153510E}">
    <text>16 departamentos nuevos para la meta cuatrienio</text>
  </threadedComment>
  <threadedComment ref="AG15" dT="2025-07-17T23:53:12.68" personId="{03EA911A-7EAD-425E-8E6F-A64560CD5617}" id="{D8891ACF-004E-4E78-A80E-4AAE43D45D08}">
    <text>Se alcanzaron 10 departamentos nuevos para la meta cuatrienio</text>
  </threadedComment>
  <threadedComment ref="AQ15" dT="2025-07-17T23:52:48.91" personId="{03EA911A-7EAD-425E-8E6F-A64560CD5617}" id="{2285CE22-42FC-40DB-8991-B6874B87BFCB}">
    <text>Se llevan 3 departamentos nuevos para la meta cuatrienio: 
Caldas
Norte de Santander
Quindío</text>
  </threadedComment>
  <threadedComment ref="BC15" dT="2025-07-17T23:52:29.02" personId="{03EA911A-7EAD-425E-8E6F-A64560CD5617}" id="{8BE7136D-608D-47B4-8519-F5B1D51A23E3}">
    <text>El avance cuatrienio de este indicador es independiente del avance anual. 
La meta cuatrienio de 32 departamentos corresponden a nuevos departamentos visitados durante los 4 años (es decir que se contabilizan una única vez)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sheetPr>
    <pageSetUpPr fitToPage="1"/>
  </sheetPr>
  <dimension ref="A1:BE25"/>
  <sheetViews>
    <sheetView tabSelected="1" view="pageBreakPreview" zoomScale="70" zoomScaleNormal="80" zoomScaleSheetLayoutView="70" workbookViewId="0">
      <pane ySplit="3" topLeftCell="A5" activePane="bottomLeft" state="frozen"/>
      <selection activeCell="E5" sqref="E5"/>
      <selection pane="bottomLeft" activeCell="F5" sqref="F5"/>
    </sheetView>
  </sheetViews>
  <sheetFormatPr baseColWidth="10" defaultColWidth="11.42578125" defaultRowHeight="39" customHeight="1" x14ac:dyDescent="0.2"/>
  <cols>
    <col min="1" max="1" width="37.5703125" style="1" customWidth="1"/>
    <col min="2" max="2" width="32.85546875" style="1" hidden="1" customWidth="1"/>
    <col min="3" max="3" width="28.28515625" style="6" hidden="1" customWidth="1"/>
    <col min="4" max="4" width="35.85546875" style="2" customWidth="1"/>
    <col min="5" max="5" width="28.85546875" style="2" customWidth="1"/>
    <col min="6" max="6" width="69.28515625" style="2" customWidth="1"/>
    <col min="7" max="8" width="20.42578125" style="2" customWidth="1"/>
    <col min="9" max="9" width="28.85546875" style="9" customWidth="1"/>
    <col min="10" max="13" width="12.85546875" style="10" customWidth="1"/>
    <col min="14" max="14" width="80.28515625" style="11" customWidth="1"/>
    <col min="15" max="15" width="25.7109375" style="4" hidden="1" customWidth="1"/>
    <col min="16" max="16" width="50.7109375" style="4" hidden="1" customWidth="1"/>
    <col min="17" max="17" width="25.7109375" style="4" hidden="1" customWidth="1"/>
    <col min="18" max="18" width="50.7109375" style="4" hidden="1" customWidth="1"/>
    <col min="19" max="19" width="25.7109375" style="4" hidden="1" customWidth="1"/>
    <col min="20" max="20" width="50.7109375" style="4" hidden="1" customWidth="1"/>
    <col min="21" max="21" width="25.7109375" style="30" hidden="1" customWidth="1"/>
    <col min="22" max="22" width="50.7109375" style="4" hidden="1" customWidth="1"/>
    <col min="23" max="24" width="25.7109375" style="28" customWidth="1"/>
    <col min="25" max="25" width="25.7109375" style="4" hidden="1" customWidth="1"/>
    <col min="26" max="26" width="50.7109375" style="4" hidden="1" customWidth="1"/>
    <col min="27" max="27" width="25.7109375" style="4" hidden="1" customWidth="1"/>
    <col min="28" max="28" width="50.7109375" style="4" hidden="1" customWidth="1"/>
    <col min="29" max="29" width="25.7109375" style="4" hidden="1" customWidth="1"/>
    <col min="30" max="30" width="50.7109375" style="4" hidden="1" customWidth="1"/>
    <col min="31" max="31" width="25.7109375" style="30" hidden="1" customWidth="1"/>
    <col min="32" max="32" width="50.7109375" style="121" hidden="1" customWidth="1"/>
    <col min="33" max="34" width="25.7109375" style="4" customWidth="1"/>
    <col min="35" max="35" width="25.7109375" style="30" hidden="1" customWidth="1"/>
    <col min="36" max="36" width="80.85546875" style="30" hidden="1" customWidth="1"/>
    <col min="37" max="37" width="25.7109375" style="30" hidden="1" customWidth="1"/>
    <col min="38" max="38" width="65.140625" style="30" hidden="1" customWidth="1"/>
    <col min="39" max="39" width="25.7109375" style="4" customWidth="1"/>
    <col min="40" max="40" width="57.85546875" style="4" customWidth="1"/>
    <col min="41" max="41" width="25.7109375" style="4" hidden="1" customWidth="1"/>
    <col min="42" max="42" width="50.7109375" style="4" hidden="1" customWidth="1"/>
    <col min="43" max="44" width="25.7109375" style="29" customWidth="1"/>
    <col min="45" max="45" width="25.7109375" style="4" hidden="1" customWidth="1"/>
    <col min="46" max="46" width="50.7109375" style="4" hidden="1" customWidth="1"/>
    <col min="47" max="47" width="25.7109375" style="4" hidden="1" customWidth="1"/>
    <col min="48" max="48" width="50.7109375" style="4" hidden="1" customWidth="1"/>
    <col min="49" max="49" width="25.7109375" style="4" hidden="1" customWidth="1"/>
    <col min="50" max="50" width="50.7109375" style="4" hidden="1" customWidth="1"/>
    <col min="51" max="51" width="25.7109375" style="4" hidden="1" customWidth="1"/>
    <col min="52" max="52" width="50.7109375" style="4" hidden="1" customWidth="1"/>
    <col min="53" max="54" width="25.7109375" style="4" hidden="1" customWidth="1"/>
    <col min="55" max="56" width="27" style="4" customWidth="1"/>
    <col min="57" max="57" width="18.5703125" style="4" customWidth="1"/>
    <col min="58" max="16384" width="11.42578125" style="4"/>
  </cols>
  <sheetData>
    <row r="1" spans="1:57" ht="124.5" customHeight="1" thickBot="1" x14ac:dyDescent="0.25">
      <c r="A1" s="165" t="s">
        <v>0</v>
      </c>
      <c r="B1" s="165"/>
      <c r="C1" s="165"/>
      <c r="D1" s="165"/>
      <c r="E1" s="165"/>
      <c r="F1" s="165"/>
      <c r="G1" s="165"/>
      <c r="H1" s="165"/>
      <c r="I1" s="165"/>
      <c r="J1" s="165"/>
      <c r="K1" s="165"/>
      <c r="L1" s="165"/>
      <c r="M1" s="165"/>
      <c r="N1" s="165"/>
      <c r="AQ1" s="155"/>
      <c r="BC1" s="144" t="s">
        <v>151</v>
      </c>
    </row>
    <row r="2" spans="1:57" s="37" customFormat="1" ht="42.75" customHeight="1" thickBot="1" x14ac:dyDescent="0.3">
      <c r="A2" s="166" t="s">
        <v>1</v>
      </c>
      <c r="B2" s="168" t="s">
        <v>2</v>
      </c>
      <c r="C2" s="170" t="s">
        <v>3</v>
      </c>
      <c r="D2" s="168" t="s">
        <v>4</v>
      </c>
      <c r="E2" s="168" t="s">
        <v>5</v>
      </c>
      <c r="F2" s="170" t="s">
        <v>6</v>
      </c>
      <c r="G2" s="170" t="s">
        <v>7</v>
      </c>
      <c r="H2" s="170" t="s">
        <v>8</v>
      </c>
      <c r="I2" s="170" t="s">
        <v>9</v>
      </c>
      <c r="J2" s="170" t="s">
        <v>10</v>
      </c>
      <c r="K2" s="170"/>
      <c r="L2" s="170"/>
      <c r="M2" s="170"/>
      <c r="N2" s="183" t="s">
        <v>11</v>
      </c>
      <c r="O2" s="172" t="s">
        <v>108</v>
      </c>
      <c r="P2" s="173"/>
      <c r="Q2" s="173"/>
      <c r="R2" s="173"/>
      <c r="S2" s="173"/>
      <c r="T2" s="173"/>
      <c r="U2" s="173"/>
      <c r="V2" s="173"/>
      <c r="W2" s="173"/>
      <c r="X2" s="174"/>
      <c r="Y2" s="172" t="s">
        <v>109</v>
      </c>
      <c r="Z2" s="173"/>
      <c r="AA2" s="173"/>
      <c r="AB2" s="173"/>
      <c r="AC2" s="173"/>
      <c r="AD2" s="173"/>
      <c r="AE2" s="173"/>
      <c r="AF2" s="173"/>
      <c r="AG2" s="173"/>
      <c r="AH2" s="174"/>
      <c r="AI2" s="172" t="s">
        <v>110</v>
      </c>
      <c r="AJ2" s="173"/>
      <c r="AK2" s="173"/>
      <c r="AL2" s="173"/>
      <c r="AM2" s="173"/>
      <c r="AN2" s="173"/>
      <c r="AO2" s="173"/>
      <c r="AP2" s="173"/>
      <c r="AQ2" s="173"/>
      <c r="AR2" s="174"/>
      <c r="AS2" s="172" t="s">
        <v>126</v>
      </c>
      <c r="AT2" s="173"/>
      <c r="AU2" s="173"/>
      <c r="AV2" s="173"/>
      <c r="AW2" s="173"/>
      <c r="AX2" s="173"/>
      <c r="AY2" s="173"/>
      <c r="AZ2" s="173"/>
      <c r="BA2" s="173"/>
      <c r="BB2" s="174"/>
      <c r="BC2" s="185" t="s">
        <v>99</v>
      </c>
      <c r="BD2" s="187" t="s">
        <v>93</v>
      </c>
      <c r="BE2" s="156"/>
    </row>
    <row r="3" spans="1:57" s="37" customFormat="1" ht="33" customHeight="1" thickBot="1" x14ac:dyDescent="0.3">
      <c r="A3" s="167"/>
      <c r="B3" s="169"/>
      <c r="C3" s="171"/>
      <c r="D3" s="169"/>
      <c r="E3" s="169"/>
      <c r="F3" s="171"/>
      <c r="G3" s="171"/>
      <c r="H3" s="171"/>
      <c r="I3" s="171"/>
      <c r="J3" s="64">
        <v>2023</v>
      </c>
      <c r="K3" s="64">
        <v>2024</v>
      </c>
      <c r="L3" s="64">
        <v>2025</v>
      </c>
      <c r="M3" s="64">
        <v>2026</v>
      </c>
      <c r="N3" s="184"/>
      <c r="O3" s="81" t="s">
        <v>100</v>
      </c>
      <c r="P3" s="82" t="s">
        <v>167</v>
      </c>
      <c r="Q3" s="81" t="s">
        <v>104</v>
      </c>
      <c r="R3" s="82" t="s">
        <v>168</v>
      </c>
      <c r="S3" s="81" t="s">
        <v>105</v>
      </c>
      <c r="T3" s="82" t="s">
        <v>169</v>
      </c>
      <c r="U3" s="81" t="s">
        <v>107</v>
      </c>
      <c r="V3" s="83" t="s">
        <v>170</v>
      </c>
      <c r="W3" s="92" t="s">
        <v>120</v>
      </c>
      <c r="X3" s="90" t="s">
        <v>123</v>
      </c>
      <c r="Y3" s="87" t="s">
        <v>101</v>
      </c>
      <c r="Z3" s="82" t="s">
        <v>171</v>
      </c>
      <c r="AA3" s="81" t="s">
        <v>114</v>
      </c>
      <c r="AB3" s="82" t="s">
        <v>172</v>
      </c>
      <c r="AC3" s="81" t="s">
        <v>106</v>
      </c>
      <c r="AD3" s="82" t="s">
        <v>173</v>
      </c>
      <c r="AE3" s="81" t="s">
        <v>115</v>
      </c>
      <c r="AF3" s="83" t="s">
        <v>174</v>
      </c>
      <c r="AG3" s="98" t="s">
        <v>121</v>
      </c>
      <c r="AH3" s="106" t="s">
        <v>124</v>
      </c>
      <c r="AI3" s="87" t="s">
        <v>102</v>
      </c>
      <c r="AJ3" s="82" t="s">
        <v>165</v>
      </c>
      <c r="AK3" s="81" t="s">
        <v>113</v>
      </c>
      <c r="AL3" s="82" t="s">
        <v>166</v>
      </c>
      <c r="AM3" s="81" t="s">
        <v>112</v>
      </c>
      <c r="AN3" s="82" t="s">
        <v>175</v>
      </c>
      <c r="AO3" s="81" t="s">
        <v>111</v>
      </c>
      <c r="AP3" s="83" t="s">
        <v>176</v>
      </c>
      <c r="AQ3" s="92" t="s">
        <v>119</v>
      </c>
      <c r="AR3" s="106" t="s">
        <v>125</v>
      </c>
      <c r="AS3" s="87" t="s">
        <v>103</v>
      </c>
      <c r="AT3" s="82" t="s">
        <v>177</v>
      </c>
      <c r="AU3" s="81" t="s">
        <v>116</v>
      </c>
      <c r="AV3" s="82" t="s">
        <v>178</v>
      </c>
      <c r="AW3" s="81" t="s">
        <v>117</v>
      </c>
      <c r="AX3" s="82" t="s">
        <v>179</v>
      </c>
      <c r="AY3" s="81" t="s">
        <v>118</v>
      </c>
      <c r="AZ3" s="83" t="s">
        <v>180</v>
      </c>
      <c r="BA3" s="109" t="s">
        <v>122</v>
      </c>
      <c r="BB3" s="108" t="s">
        <v>127</v>
      </c>
      <c r="BC3" s="186"/>
      <c r="BD3" s="188"/>
      <c r="BE3" s="156"/>
    </row>
    <row r="4" spans="1:57" s="1" customFormat="1" ht="168" customHeight="1" thickBot="1" x14ac:dyDescent="0.25">
      <c r="A4" s="178" t="s">
        <v>12</v>
      </c>
      <c r="B4" s="163" t="s">
        <v>13</v>
      </c>
      <c r="C4" s="41" t="s">
        <v>14</v>
      </c>
      <c r="D4" s="41" t="s">
        <v>15</v>
      </c>
      <c r="E4" s="41" t="s">
        <v>16</v>
      </c>
      <c r="F4" s="42" t="s">
        <v>17</v>
      </c>
      <c r="G4" s="74">
        <v>1</v>
      </c>
      <c r="H4" s="40" t="s">
        <v>18</v>
      </c>
      <c r="I4" s="43" t="s">
        <v>19</v>
      </c>
      <c r="J4" s="41">
        <v>0</v>
      </c>
      <c r="K4" s="41">
        <v>0.7</v>
      </c>
      <c r="L4" s="41">
        <v>0.2</v>
      </c>
      <c r="M4" s="41">
        <v>0.1</v>
      </c>
      <c r="N4" s="65" t="s">
        <v>20</v>
      </c>
      <c r="O4" s="69"/>
      <c r="P4" s="36"/>
      <c r="Q4" s="69"/>
      <c r="R4" s="36"/>
      <c r="S4" s="69"/>
      <c r="T4" s="36"/>
      <c r="U4" s="117">
        <v>0</v>
      </c>
      <c r="V4" s="70"/>
      <c r="W4" s="91">
        <f>U4</f>
        <v>0</v>
      </c>
      <c r="X4" s="93"/>
      <c r="Y4" s="88"/>
      <c r="Z4" s="36"/>
      <c r="AA4" s="69"/>
      <c r="AB4" s="36"/>
      <c r="AC4" s="69"/>
      <c r="AD4" s="36"/>
      <c r="AE4" s="117">
        <v>0.7</v>
      </c>
      <c r="AF4" s="120" t="s">
        <v>129</v>
      </c>
      <c r="AG4" s="99">
        <v>0.7</v>
      </c>
      <c r="AH4" s="93">
        <f>AG4/K4</f>
        <v>1</v>
      </c>
      <c r="AI4" s="112">
        <v>0</v>
      </c>
      <c r="AJ4" s="148" t="s">
        <v>157</v>
      </c>
      <c r="AK4" s="117">
        <v>0</v>
      </c>
      <c r="AL4" s="148" t="s">
        <v>181</v>
      </c>
      <c r="AM4" s="117">
        <v>0.2</v>
      </c>
      <c r="AN4" s="33" t="s">
        <v>213</v>
      </c>
      <c r="AO4" s="69"/>
      <c r="AP4" s="70"/>
      <c r="AQ4" s="91">
        <f>AI4+AK4+AM4+AO4</f>
        <v>0.2</v>
      </c>
      <c r="AR4" s="93">
        <f>AQ4/L4</f>
        <v>1</v>
      </c>
      <c r="AS4" s="88"/>
      <c r="AT4" s="36"/>
      <c r="AU4" s="69"/>
      <c r="AV4" s="36"/>
      <c r="AW4" s="69"/>
      <c r="AX4" s="36"/>
      <c r="AY4" s="69"/>
      <c r="AZ4" s="70"/>
      <c r="BA4" s="110">
        <f>AS4+AU4+AW4+AY4</f>
        <v>0</v>
      </c>
      <c r="BB4" s="111">
        <f>BA4/M4</f>
        <v>0</v>
      </c>
      <c r="BC4" s="116">
        <f>W4+AG4+AQ4</f>
        <v>0.89999999999999991</v>
      </c>
      <c r="BD4" s="85">
        <f t="shared" ref="BD4:BD18" si="0">BC4/G4</f>
        <v>0.89999999999999991</v>
      </c>
    </row>
    <row r="5" spans="1:57" s="1" customFormat="1" ht="246.75" customHeight="1" thickBot="1" x14ac:dyDescent="0.25">
      <c r="A5" s="178"/>
      <c r="B5" s="163"/>
      <c r="C5" s="164" t="s">
        <v>21</v>
      </c>
      <c r="D5" s="41" t="s">
        <v>22</v>
      </c>
      <c r="E5" s="41" t="s">
        <v>23</v>
      </c>
      <c r="F5" s="53" t="s">
        <v>24</v>
      </c>
      <c r="G5" s="74">
        <f>SUM(J5:M5)</f>
        <v>23</v>
      </c>
      <c r="H5" s="41" t="s">
        <v>25</v>
      </c>
      <c r="I5" s="44" t="s">
        <v>26</v>
      </c>
      <c r="J5" s="41">
        <v>4</v>
      </c>
      <c r="K5" s="41">
        <v>7</v>
      </c>
      <c r="L5" s="41">
        <v>8</v>
      </c>
      <c r="M5" s="41">
        <v>4</v>
      </c>
      <c r="N5" s="65" t="s">
        <v>27</v>
      </c>
      <c r="O5" s="69"/>
      <c r="P5" s="36"/>
      <c r="Q5" s="69"/>
      <c r="R5" s="36"/>
      <c r="S5" s="69"/>
      <c r="T5" s="36"/>
      <c r="U5" s="117">
        <v>5</v>
      </c>
      <c r="V5" s="70"/>
      <c r="W5" s="91">
        <f t="shared" ref="W5:W18" si="1">U5</f>
        <v>5</v>
      </c>
      <c r="X5" s="93">
        <f t="shared" ref="X5:X16" si="2">W5/J5</f>
        <v>1.25</v>
      </c>
      <c r="Y5" s="88"/>
      <c r="Z5" s="36"/>
      <c r="AA5" s="69"/>
      <c r="AB5" s="36"/>
      <c r="AC5" s="69"/>
      <c r="AD5" s="36"/>
      <c r="AE5" s="117">
        <v>7</v>
      </c>
      <c r="AF5" s="120" t="s">
        <v>135</v>
      </c>
      <c r="AG5" s="99">
        <v>7</v>
      </c>
      <c r="AH5" s="93">
        <f t="shared" ref="AH5:AH18" si="3">AG5/K5</f>
        <v>1</v>
      </c>
      <c r="AI5" s="112">
        <v>0</v>
      </c>
      <c r="AJ5" s="148" t="s">
        <v>183</v>
      </c>
      <c r="AK5" s="117">
        <v>2</v>
      </c>
      <c r="AL5" s="148" t="s">
        <v>184</v>
      </c>
      <c r="AM5" s="117">
        <v>2</v>
      </c>
      <c r="AN5" s="148" t="s">
        <v>220</v>
      </c>
      <c r="AO5" s="69"/>
      <c r="AP5" s="70"/>
      <c r="AQ5" s="91">
        <f t="shared" ref="AQ5:AQ18" si="4">AI5+AK5+AM5+AO5</f>
        <v>4</v>
      </c>
      <c r="AR5" s="93">
        <f>AQ5/L5</f>
        <v>0.5</v>
      </c>
      <c r="AS5" s="88"/>
      <c r="AT5" s="36"/>
      <c r="AU5" s="69"/>
      <c r="AV5" s="36"/>
      <c r="AW5" s="69"/>
      <c r="AX5" s="36"/>
      <c r="AY5" s="69"/>
      <c r="AZ5" s="70"/>
      <c r="BA5" s="91">
        <f t="shared" ref="BA5:BA18" si="5">AS5+AU5+AW5+AY5</f>
        <v>0</v>
      </c>
      <c r="BB5" s="111">
        <f t="shared" ref="BB5:BB18" si="6">BA5/M5</f>
        <v>0</v>
      </c>
      <c r="BC5" s="139">
        <f>W5+AG5+AQ5</f>
        <v>16</v>
      </c>
      <c r="BD5" s="85">
        <f t="shared" si="0"/>
        <v>0.69565217391304346</v>
      </c>
      <c r="BE5" s="143"/>
    </row>
    <row r="6" spans="1:57" s="1" customFormat="1" ht="373.5" customHeight="1" thickBot="1" x14ac:dyDescent="0.25">
      <c r="A6" s="178"/>
      <c r="B6" s="163"/>
      <c r="C6" s="164"/>
      <c r="D6" s="41" t="s">
        <v>28</v>
      </c>
      <c r="E6" s="41" t="s">
        <v>29</v>
      </c>
      <c r="F6" s="53" t="s">
        <v>30</v>
      </c>
      <c r="G6" s="74">
        <f>SUM(J6:M6)</f>
        <v>20</v>
      </c>
      <c r="H6" s="41" t="s">
        <v>25</v>
      </c>
      <c r="I6" s="44" t="s">
        <v>26</v>
      </c>
      <c r="J6" s="41">
        <v>4</v>
      </c>
      <c r="K6" s="41">
        <v>7</v>
      </c>
      <c r="L6" s="41">
        <v>7</v>
      </c>
      <c r="M6" s="41">
        <v>2</v>
      </c>
      <c r="N6" s="65" t="s">
        <v>31</v>
      </c>
      <c r="O6" s="69"/>
      <c r="P6" s="36"/>
      <c r="Q6" s="69"/>
      <c r="R6" s="36"/>
      <c r="S6" s="69"/>
      <c r="T6" s="36"/>
      <c r="U6" s="117">
        <v>4</v>
      </c>
      <c r="V6" s="70"/>
      <c r="W6" s="91">
        <f t="shared" si="1"/>
        <v>4</v>
      </c>
      <c r="X6" s="93">
        <f t="shared" si="2"/>
        <v>1</v>
      </c>
      <c r="Y6" s="88"/>
      <c r="Z6" s="36"/>
      <c r="AA6" s="69"/>
      <c r="AB6" s="36"/>
      <c r="AC6" s="69"/>
      <c r="AD6" s="36"/>
      <c r="AE6" s="117">
        <v>7</v>
      </c>
      <c r="AF6" s="120" t="s">
        <v>136</v>
      </c>
      <c r="AG6" s="99">
        <v>7</v>
      </c>
      <c r="AH6" s="93">
        <f t="shared" si="3"/>
        <v>1</v>
      </c>
      <c r="AI6" s="112">
        <v>0</v>
      </c>
      <c r="AJ6" s="148" t="s">
        <v>185</v>
      </c>
      <c r="AK6" s="117">
        <v>1</v>
      </c>
      <c r="AL6" s="148" t="s">
        <v>186</v>
      </c>
      <c r="AM6" s="117">
        <v>3</v>
      </c>
      <c r="AN6" s="148" t="s">
        <v>219</v>
      </c>
      <c r="AO6" s="69"/>
      <c r="AP6" s="70"/>
      <c r="AQ6" s="91">
        <f t="shared" si="4"/>
        <v>4</v>
      </c>
      <c r="AR6" s="93">
        <f>AQ6/L6</f>
        <v>0.5714285714285714</v>
      </c>
      <c r="AS6" s="88"/>
      <c r="AT6" s="36"/>
      <c r="AU6" s="69"/>
      <c r="AV6" s="36"/>
      <c r="AW6" s="69"/>
      <c r="AX6" s="36"/>
      <c r="AY6" s="69"/>
      <c r="AZ6" s="70"/>
      <c r="BA6" s="91">
        <f t="shared" si="5"/>
        <v>0</v>
      </c>
      <c r="BB6" s="111">
        <f t="shared" si="6"/>
        <v>0</v>
      </c>
      <c r="BC6" s="139">
        <f>W6+AG6+AQ6</f>
        <v>15</v>
      </c>
      <c r="BD6" s="85">
        <f t="shared" si="0"/>
        <v>0.75</v>
      </c>
      <c r="BE6" s="143"/>
    </row>
    <row r="7" spans="1:57" s="1" customFormat="1" ht="258" customHeight="1" thickBot="1" x14ac:dyDescent="0.25">
      <c r="A7" s="181" t="s">
        <v>32</v>
      </c>
      <c r="B7" s="182" t="s">
        <v>33</v>
      </c>
      <c r="C7" s="177" t="s">
        <v>21</v>
      </c>
      <c r="D7" s="47" t="s">
        <v>34</v>
      </c>
      <c r="E7" s="48" t="s">
        <v>35</v>
      </c>
      <c r="F7" s="49" t="s">
        <v>36</v>
      </c>
      <c r="G7" s="75">
        <v>6</v>
      </c>
      <c r="H7" s="48" t="s">
        <v>18</v>
      </c>
      <c r="I7" s="50" t="s">
        <v>37</v>
      </c>
      <c r="J7" s="48">
        <v>3</v>
      </c>
      <c r="K7" s="48">
        <v>1</v>
      </c>
      <c r="L7" s="48">
        <v>1</v>
      </c>
      <c r="M7" s="48">
        <v>1</v>
      </c>
      <c r="N7" s="66" t="s">
        <v>38</v>
      </c>
      <c r="O7" s="69"/>
      <c r="P7" s="36"/>
      <c r="Q7" s="69"/>
      <c r="R7" s="36"/>
      <c r="S7" s="69"/>
      <c r="T7" s="36"/>
      <c r="U7" s="117">
        <v>6</v>
      </c>
      <c r="V7" s="70"/>
      <c r="W7" s="91">
        <f t="shared" si="1"/>
        <v>6</v>
      </c>
      <c r="X7" s="93">
        <f t="shared" si="2"/>
        <v>2</v>
      </c>
      <c r="Y7" s="88"/>
      <c r="Z7" s="36"/>
      <c r="AA7" s="69"/>
      <c r="AB7" s="36"/>
      <c r="AC7" s="69"/>
      <c r="AD7" s="36"/>
      <c r="AE7" s="117">
        <v>3</v>
      </c>
      <c r="AF7" s="120" t="s">
        <v>137</v>
      </c>
      <c r="AG7" s="100">
        <v>3</v>
      </c>
      <c r="AH7" s="93">
        <f t="shared" si="3"/>
        <v>3</v>
      </c>
      <c r="AI7" s="112">
        <v>0</v>
      </c>
      <c r="AJ7" s="148" t="s">
        <v>196</v>
      </c>
      <c r="AK7" s="117">
        <v>0</v>
      </c>
      <c r="AL7" s="148" t="s">
        <v>187</v>
      </c>
      <c r="AM7" s="117">
        <v>0</v>
      </c>
      <c r="AN7" s="148" t="s">
        <v>222</v>
      </c>
      <c r="AO7" s="69"/>
      <c r="AP7" s="70"/>
      <c r="AQ7" s="91">
        <v>0</v>
      </c>
      <c r="AR7" s="93">
        <f t="shared" ref="AR7:AR15" si="7">AQ7/L7</f>
        <v>0</v>
      </c>
      <c r="AS7" s="88"/>
      <c r="AT7" s="36"/>
      <c r="AU7" s="69"/>
      <c r="AV7" s="36"/>
      <c r="AW7" s="69"/>
      <c r="AX7" s="36"/>
      <c r="AY7" s="69"/>
      <c r="AZ7" s="70"/>
      <c r="BA7" s="91">
        <f t="shared" si="5"/>
        <v>0</v>
      </c>
      <c r="BB7" s="111">
        <f t="shared" si="6"/>
        <v>0</v>
      </c>
      <c r="BC7" s="139">
        <f>W7+AG7+AQ7</f>
        <v>9</v>
      </c>
      <c r="BD7" s="85">
        <f t="shared" si="0"/>
        <v>1.5</v>
      </c>
      <c r="BE7" s="143"/>
    </row>
    <row r="8" spans="1:57" s="1" customFormat="1" ht="409.6" customHeight="1" thickBot="1" x14ac:dyDescent="0.25">
      <c r="A8" s="181"/>
      <c r="B8" s="182"/>
      <c r="C8" s="177"/>
      <c r="D8" s="47" t="s">
        <v>39</v>
      </c>
      <c r="E8" s="46" t="s">
        <v>40</v>
      </c>
      <c r="F8" s="51" t="s">
        <v>41</v>
      </c>
      <c r="G8" s="134">
        <v>0.32</v>
      </c>
      <c r="H8" s="48" t="s">
        <v>42</v>
      </c>
      <c r="I8" s="50" t="s">
        <v>37</v>
      </c>
      <c r="J8" s="84">
        <v>0.23799999999999999</v>
      </c>
      <c r="K8" s="84">
        <v>0.28000000000000003</v>
      </c>
      <c r="L8" s="84">
        <v>0.31</v>
      </c>
      <c r="M8" s="84">
        <v>0.32</v>
      </c>
      <c r="N8" s="66" t="s">
        <v>43</v>
      </c>
      <c r="O8" s="69"/>
      <c r="P8" s="36"/>
      <c r="Q8" s="69"/>
      <c r="R8" s="36"/>
      <c r="S8" s="69"/>
      <c r="T8" s="36"/>
      <c r="U8" s="123">
        <v>0.23930000000000001</v>
      </c>
      <c r="V8" s="70"/>
      <c r="W8" s="126">
        <f t="shared" si="1"/>
        <v>0.23930000000000001</v>
      </c>
      <c r="X8" s="93">
        <f t="shared" si="2"/>
        <v>1.0054621848739498</v>
      </c>
      <c r="Y8" s="88"/>
      <c r="Z8" s="36"/>
      <c r="AA8" s="69"/>
      <c r="AB8" s="36"/>
      <c r="AC8" s="69"/>
      <c r="AD8" s="36"/>
      <c r="AE8" s="123">
        <v>0.29330000000000001</v>
      </c>
      <c r="AF8" s="120" t="s">
        <v>138</v>
      </c>
      <c r="AG8" s="101">
        <v>0.29330000000000001</v>
      </c>
      <c r="AH8" s="93">
        <f t="shared" si="3"/>
        <v>1.0474999999999999</v>
      </c>
      <c r="AI8" s="112">
        <v>0</v>
      </c>
      <c r="AJ8" s="148" t="s">
        <v>188</v>
      </c>
      <c r="AK8" s="117">
        <v>0</v>
      </c>
      <c r="AL8" s="148" t="s">
        <v>190</v>
      </c>
      <c r="AM8" s="117">
        <v>0</v>
      </c>
      <c r="AN8" s="148" t="s">
        <v>221</v>
      </c>
      <c r="AO8" s="69"/>
      <c r="AP8" s="70"/>
      <c r="AQ8" s="91">
        <f t="shared" si="4"/>
        <v>0</v>
      </c>
      <c r="AR8" s="93">
        <f t="shared" si="7"/>
        <v>0</v>
      </c>
      <c r="AS8" s="88"/>
      <c r="AT8" s="36"/>
      <c r="AU8" s="69"/>
      <c r="AV8" s="36"/>
      <c r="AW8" s="69"/>
      <c r="AX8" s="36"/>
      <c r="AY8" s="69"/>
      <c r="AZ8" s="70"/>
      <c r="BA8" s="91">
        <f t="shared" si="5"/>
        <v>0</v>
      </c>
      <c r="BB8" s="111">
        <f t="shared" si="6"/>
        <v>0</v>
      </c>
      <c r="BC8" s="141">
        <f>AG8</f>
        <v>0.29330000000000001</v>
      </c>
      <c r="BD8" s="85">
        <f t="shared" si="0"/>
        <v>0.91656249999999995</v>
      </c>
      <c r="BE8" s="143"/>
    </row>
    <row r="9" spans="1:57" s="1" customFormat="1" ht="313.5" customHeight="1" thickBot="1" x14ac:dyDescent="0.25">
      <c r="A9" s="178" t="s">
        <v>44</v>
      </c>
      <c r="B9" s="163" t="s">
        <v>45</v>
      </c>
      <c r="C9" s="41" t="s">
        <v>21</v>
      </c>
      <c r="D9" s="41" t="s">
        <v>197</v>
      </c>
      <c r="E9" s="40" t="s">
        <v>46</v>
      </c>
      <c r="F9" s="42" t="s">
        <v>198</v>
      </c>
      <c r="G9" s="76">
        <v>1</v>
      </c>
      <c r="H9" s="41" t="s">
        <v>42</v>
      </c>
      <c r="I9" s="44" t="s">
        <v>199</v>
      </c>
      <c r="J9" s="52">
        <v>0.2</v>
      </c>
      <c r="K9" s="52">
        <v>0.4</v>
      </c>
      <c r="L9" s="52">
        <v>0.2</v>
      </c>
      <c r="M9" s="52">
        <v>0.2</v>
      </c>
      <c r="N9" s="67" t="s">
        <v>48</v>
      </c>
      <c r="O9" s="69"/>
      <c r="P9" s="36"/>
      <c r="Q9" s="69"/>
      <c r="R9" s="36"/>
      <c r="S9" s="69"/>
      <c r="T9" s="36"/>
      <c r="U9" s="119">
        <f>J9</f>
        <v>0.2</v>
      </c>
      <c r="V9" s="70"/>
      <c r="W9" s="97">
        <f t="shared" si="1"/>
        <v>0.2</v>
      </c>
      <c r="X9" s="93">
        <f t="shared" si="2"/>
        <v>1</v>
      </c>
      <c r="Y9" s="88"/>
      <c r="Z9" s="36"/>
      <c r="AA9" s="69"/>
      <c r="AB9" s="36"/>
      <c r="AC9" s="69"/>
      <c r="AD9" s="36"/>
      <c r="AE9" s="119">
        <v>0.4</v>
      </c>
      <c r="AF9" s="120" t="s">
        <v>131</v>
      </c>
      <c r="AG9" s="102">
        <f>K9</f>
        <v>0.4</v>
      </c>
      <c r="AH9" s="93">
        <f t="shared" si="3"/>
        <v>1</v>
      </c>
      <c r="AI9" s="114">
        <v>0.05</v>
      </c>
      <c r="AJ9" s="148" t="s">
        <v>189</v>
      </c>
      <c r="AK9" s="119">
        <v>0.1</v>
      </c>
      <c r="AL9" s="148" t="s">
        <v>200</v>
      </c>
      <c r="AM9" s="160">
        <v>0.2</v>
      </c>
      <c r="AN9" s="33" t="s">
        <v>218</v>
      </c>
      <c r="AO9" s="69"/>
      <c r="AP9" s="70"/>
      <c r="AQ9" s="97">
        <f>AM9</f>
        <v>0.2</v>
      </c>
      <c r="AR9" s="93">
        <f t="shared" si="7"/>
        <v>1</v>
      </c>
      <c r="AS9" s="88"/>
      <c r="AT9" s="36"/>
      <c r="AU9" s="69"/>
      <c r="AV9" s="36"/>
      <c r="AW9" s="69"/>
      <c r="AX9" s="36"/>
      <c r="AY9" s="69"/>
      <c r="AZ9" s="70"/>
      <c r="BA9" s="91">
        <f t="shared" si="5"/>
        <v>0</v>
      </c>
      <c r="BB9" s="111">
        <f t="shared" si="6"/>
        <v>0</v>
      </c>
      <c r="BC9" s="86">
        <f t="shared" ref="BC9:BC14" si="8">W9+AG9+AQ9</f>
        <v>0.8</v>
      </c>
      <c r="BD9" s="85">
        <f t="shared" si="0"/>
        <v>0.8</v>
      </c>
      <c r="BE9" s="143"/>
    </row>
    <row r="10" spans="1:57" s="1" customFormat="1" ht="210.75" customHeight="1" thickBot="1" x14ac:dyDescent="0.25">
      <c r="A10" s="178"/>
      <c r="B10" s="163"/>
      <c r="C10" s="164" t="s">
        <v>14</v>
      </c>
      <c r="D10" s="41" t="s">
        <v>49</v>
      </c>
      <c r="E10" s="40" t="s">
        <v>83</v>
      </c>
      <c r="F10" s="53" t="s">
        <v>50</v>
      </c>
      <c r="G10" s="74">
        <v>1</v>
      </c>
      <c r="H10" s="41" t="s">
        <v>25</v>
      </c>
      <c r="I10" s="44" t="s">
        <v>199</v>
      </c>
      <c r="J10" s="54">
        <v>0</v>
      </c>
      <c r="K10" s="54">
        <v>0.2</v>
      </c>
      <c r="L10" s="54">
        <v>0.65</v>
      </c>
      <c r="M10" s="54">
        <v>1</v>
      </c>
      <c r="N10" s="67" t="s">
        <v>82</v>
      </c>
      <c r="O10" s="69"/>
      <c r="P10" s="36"/>
      <c r="Q10" s="69"/>
      <c r="R10" s="36"/>
      <c r="S10" s="69"/>
      <c r="T10" s="36"/>
      <c r="U10" s="117">
        <v>0</v>
      </c>
      <c r="V10" s="70"/>
      <c r="W10" s="91">
        <f t="shared" si="1"/>
        <v>0</v>
      </c>
      <c r="X10" s="93"/>
      <c r="Y10" s="88"/>
      <c r="Z10" s="36"/>
      <c r="AA10" s="69"/>
      <c r="AB10" s="36"/>
      <c r="AC10" s="69"/>
      <c r="AD10" s="36"/>
      <c r="AE10" s="117">
        <v>0.2</v>
      </c>
      <c r="AF10" s="120" t="s">
        <v>132</v>
      </c>
      <c r="AG10" s="103">
        <f>K10</f>
        <v>0.2</v>
      </c>
      <c r="AH10" s="93">
        <f t="shared" si="3"/>
        <v>1</v>
      </c>
      <c r="AI10" s="112">
        <v>0.13</v>
      </c>
      <c r="AJ10" s="148" t="s">
        <v>201</v>
      </c>
      <c r="AK10" s="117">
        <v>0.42</v>
      </c>
      <c r="AL10" s="148" t="s">
        <v>158</v>
      </c>
      <c r="AM10" s="161">
        <v>0.52</v>
      </c>
      <c r="AN10" s="158" t="s">
        <v>216</v>
      </c>
      <c r="AO10" s="69"/>
      <c r="AP10" s="70"/>
      <c r="AQ10" s="91">
        <f>AM10</f>
        <v>0.52</v>
      </c>
      <c r="AR10" s="93">
        <f>AQ10/L10</f>
        <v>0.8</v>
      </c>
      <c r="AS10" s="88"/>
      <c r="AT10" s="36"/>
      <c r="AU10" s="69"/>
      <c r="AV10" s="36"/>
      <c r="AW10" s="69"/>
      <c r="AX10" s="36"/>
      <c r="AY10" s="69"/>
      <c r="AZ10" s="70"/>
      <c r="BA10" s="91">
        <f t="shared" si="5"/>
        <v>0</v>
      </c>
      <c r="BB10" s="111">
        <f t="shared" si="6"/>
        <v>0</v>
      </c>
      <c r="BC10" s="116">
        <f>W10+AG10+AQ10</f>
        <v>0.72</v>
      </c>
      <c r="BD10" s="85">
        <f>BC10/G10</f>
        <v>0.72</v>
      </c>
      <c r="BE10" s="143"/>
    </row>
    <row r="11" spans="1:57" s="1" customFormat="1" ht="279" customHeight="1" thickBot="1" x14ac:dyDescent="0.25">
      <c r="A11" s="178"/>
      <c r="B11" s="163"/>
      <c r="C11" s="164"/>
      <c r="D11" s="41" t="s">
        <v>51</v>
      </c>
      <c r="E11" s="41" t="s">
        <v>52</v>
      </c>
      <c r="F11" s="55" t="s">
        <v>202</v>
      </c>
      <c r="G11" s="74">
        <v>7</v>
      </c>
      <c r="H11" s="41" t="s">
        <v>25</v>
      </c>
      <c r="I11" s="44" t="s">
        <v>199</v>
      </c>
      <c r="J11" s="41">
        <v>2</v>
      </c>
      <c r="K11" s="41">
        <v>2</v>
      </c>
      <c r="L11" s="41">
        <v>2</v>
      </c>
      <c r="M11" s="41">
        <v>1</v>
      </c>
      <c r="N11" s="67" t="s">
        <v>203</v>
      </c>
      <c r="O11" s="69"/>
      <c r="P11" s="36"/>
      <c r="Q11" s="69"/>
      <c r="R11" s="36"/>
      <c r="S11" s="69"/>
      <c r="T11" s="36"/>
      <c r="U11" s="117">
        <v>2</v>
      </c>
      <c r="V11" s="70"/>
      <c r="W11" s="91">
        <f t="shared" si="1"/>
        <v>2</v>
      </c>
      <c r="X11" s="93">
        <f t="shared" si="2"/>
        <v>1</v>
      </c>
      <c r="Y11" s="88"/>
      <c r="Z11" s="36"/>
      <c r="AA11" s="69"/>
      <c r="AB11" s="36"/>
      <c r="AC11" s="69"/>
      <c r="AD11" s="36"/>
      <c r="AE11" s="117">
        <v>2</v>
      </c>
      <c r="AF11" s="120" t="s">
        <v>133</v>
      </c>
      <c r="AG11" s="99">
        <v>2</v>
      </c>
      <c r="AH11" s="93">
        <f t="shared" si="3"/>
        <v>1</v>
      </c>
      <c r="AI11" s="112">
        <v>0</v>
      </c>
      <c r="AJ11" s="148" t="s">
        <v>159</v>
      </c>
      <c r="AK11" s="117">
        <v>0</v>
      </c>
      <c r="AL11" s="148" t="s">
        <v>160</v>
      </c>
      <c r="AM11" s="117">
        <v>0</v>
      </c>
      <c r="AN11" s="158" t="s">
        <v>214</v>
      </c>
      <c r="AO11" s="69"/>
      <c r="AP11" s="70"/>
      <c r="AQ11" s="91">
        <f t="shared" si="4"/>
        <v>0</v>
      </c>
      <c r="AR11" s="93">
        <f t="shared" si="7"/>
        <v>0</v>
      </c>
      <c r="AS11" s="88"/>
      <c r="AT11" s="36"/>
      <c r="AU11" s="69"/>
      <c r="AV11" s="36"/>
      <c r="AW11" s="69"/>
      <c r="AX11" s="36"/>
      <c r="AY11" s="69"/>
      <c r="AZ11" s="70"/>
      <c r="BA11" s="91">
        <f t="shared" si="5"/>
        <v>0</v>
      </c>
      <c r="BB11" s="111">
        <f t="shared" si="6"/>
        <v>0</v>
      </c>
      <c r="BC11" s="139">
        <f t="shared" si="8"/>
        <v>4</v>
      </c>
      <c r="BD11" s="85">
        <f t="shared" si="0"/>
        <v>0.5714285714285714</v>
      </c>
      <c r="BE11" s="143"/>
    </row>
    <row r="12" spans="1:57" s="1" customFormat="1" ht="240" customHeight="1" thickBot="1" x14ac:dyDescent="0.25">
      <c r="A12" s="178"/>
      <c r="B12" s="163"/>
      <c r="C12" s="41" t="s">
        <v>53</v>
      </c>
      <c r="D12" s="41" t="s">
        <v>54</v>
      </c>
      <c r="E12" s="41" t="s">
        <v>46</v>
      </c>
      <c r="F12" s="53" t="s">
        <v>204</v>
      </c>
      <c r="G12" s="76">
        <v>1</v>
      </c>
      <c r="H12" s="41" t="s">
        <v>42</v>
      </c>
      <c r="I12" s="44" t="s">
        <v>199</v>
      </c>
      <c r="J12" s="52">
        <v>0.3</v>
      </c>
      <c r="K12" s="52">
        <v>0.25</v>
      </c>
      <c r="L12" s="52">
        <v>0.25</v>
      </c>
      <c r="M12" s="52">
        <v>0.2</v>
      </c>
      <c r="N12" s="67" t="s">
        <v>205</v>
      </c>
      <c r="O12" s="69"/>
      <c r="P12" s="36"/>
      <c r="Q12" s="69"/>
      <c r="R12" s="36"/>
      <c r="S12" s="69"/>
      <c r="T12" s="36"/>
      <c r="U12" s="119">
        <f>J12</f>
        <v>0.3</v>
      </c>
      <c r="V12" s="70"/>
      <c r="W12" s="97">
        <f t="shared" si="1"/>
        <v>0.3</v>
      </c>
      <c r="X12" s="93">
        <f t="shared" si="2"/>
        <v>1</v>
      </c>
      <c r="Y12" s="88"/>
      <c r="Z12" s="36"/>
      <c r="AA12" s="69"/>
      <c r="AB12" s="36"/>
      <c r="AC12" s="69"/>
      <c r="AD12" s="36"/>
      <c r="AE12" s="119">
        <v>0.25</v>
      </c>
      <c r="AF12" s="120" t="s">
        <v>134</v>
      </c>
      <c r="AG12" s="102">
        <f>K12</f>
        <v>0.25</v>
      </c>
      <c r="AH12" s="93">
        <f t="shared" si="3"/>
        <v>1</v>
      </c>
      <c r="AI12" s="112">
        <v>0</v>
      </c>
      <c r="AJ12" s="148" t="s">
        <v>161</v>
      </c>
      <c r="AK12" s="123">
        <v>5.0299999999999997E-2</v>
      </c>
      <c r="AL12" s="151" t="s">
        <v>191</v>
      </c>
      <c r="AM12" s="162">
        <v>7.9200000000000007E-2</v>
      </c>
      <c r="AN12" s="33" t="s">
        <v>215</v>
      </c>
      <c r="AO12" s="69"/>
      <c r="AP12" s="70"/>
      <c r="AQ12" s="137">
        <f>AM12</f>
        <v>7.9200000000000007E-2</v>
      </c>
      <c r="AR12" s="93">
        <f>AQ12/L12</f>
        <v>0.31680000000000003</v>
      </c>
      <c r="AS12" s="88"/>
      <c r="AT12" s="36"/>
      <c r="AU12" s="69"/>
      <c r="AV12" s="36"/>
      <c r="AW12" s="69"/>
      <c r="AX12" s="36"/>
      <c r="AY12" s="69"/>
      <c r="AZ12" s="70"/>
      <c r="BA12" s="91">
        <f t="shared" si="5"/>
        <v>0</v>
      </c>
      <c r="BB12" s="111">
        <f t="shared" si="6"/>
        <v>0</v>
      </c>
      <c r="BC12" s="141">
        <f t="shared" si="8"/>
        <v>0.62920000000000009</v>
      </c>
      <c r="BD12" s="85">
        <f t="shared" si="0"/>
        <v>0.62920000000000009</v>
      </c>
      <c r="BE12" s="143"/>
    </row>
    <row r="13" spans="1:57" s="1" customFormat="1" ht="150" customHeight="1" thickBot="1" x14ac:dyDescent="0.25">
      <c r="A13" s="175" t="s">
        <v>55</v>
      </c>
      <c r="B13" s="176" t="s">
        <v>147</v>
      </c>
      <c r="C13" s="45" t="s">
        <v>56</v>
      </c>
      <c r="D13" s="45" t="s">
        <v>57</v>
      </c>
      <c r="E13" s="45" t="s">
        <v>58</v>
      </c>
      <c r="F13" s="49"/>
      <c r="G13" s="138">
        <f>SUM(J13:M13)</f>
        <v>154000</v>
      </c>
      <c r="H13" s="45" t="s">
        <v>25</v>
      </c>
      <c r="I13" s="56" t="s">
        <v>59</v>
      </c>
      <c r="J13" s="57">
        <v>30000</v>
      </c>
      <c r="K13" s="57">
        <v>49000</v>
      </c>
      <c r="L13" s="57">
        <v>45000</v>
      </c>
      <c r="M13" s="57">
        <v>30000</v>
      </c>
      <c r="N13" s="66" t="s">
        <v>60</v>
      </c>
      <c r="O13" s="69"/>
      <c r="P13" s="36"/>
      <c r="Q13" s="69"/>
      <c r="R13" s="36"/>
      <c r="S13" s="69"/>
      <c r="T13" s="36"/>
      <c r="U13" s="117">
        <v>31855</v>
      </c>
      <c r="V13" s="70"/>
      <c r="W13" s="91">
        <f t="shared" si="1"/>
        <v>31855</v>
      </c>
      <c r="X13" s="93">
        <f t="shared" si="2"/>
        <v>1.0618333333333334</v>
      </c>
      <c r="Y13" s="88"/>
      <c r="Z13" s="36"/>
      <c r="AA13" s="69"/>
      <c r="AB13" s="36"/>
      <c r="AC13" s="69"/>
      <c r="AD13" s="36"/>
      <c r="AE13" s="117">
        <v>50302</v>
      </c>
      <c r="AF13" s="120" t="s">
        <v>140</v>
      </c>
      <c r="AG13" s="99">
        <v>50302</v>
      </c>
      <c r="AH13" s="93">
        <f t="shared" si="3"/>
        <v>1.0265714285714285</v>
      </c>
      <c r="AI13" s="112">
        <v>9499</v>
      </c>
      <c r="AJ13" s="148" t="s">
        <v>162</v>
      </c>
      <c r="AK13" s="117">
        <f>4525+5945+5699</f>
        <v>16169</v>
      </c>
      <c r="AL13" s="148" t="s">
        <v>163</v>
      </c>
      <c r="AM13" s="117">
        <f>5391+7791+6283</f>
        <v>19465</v>
      </c>
      <c r="AN13" s="33" t="s">
        <v>210</v>
      </c>
      <c r="AO13" s="69"/>
      <c r="AP13" s="70"/>
      <c r="AQ13" s="91">
        <f>AI13+AK13+AM13+AO13</f>
        <v>45133</v>
      </c>
      <c r="AR13" s="157">
        <f>AQ13/L13</f>
        <v>1.0029555555555556</v>
      </c>
      <c r="AS13" s="88"/>
      <c r="AT13" s="36"/>
      <c r="AU13" s="69"/>
      <c r="AV13" s="36"/>
      <c r="AW13" s="69"/>
      <c r="AX13" s="36"/>
      <c r="AY13" s="69"/>
      <c r="AZ13" s="70"/>
      <c r="BA13" s="91">
        <f t="shared" si="5"/>
        <v>0</v>
      </c>
      <c r="BB13" s="111">
        <f t="shared" si="6"/>
        <v>0</v>
      </c>
      <c r="BC13" s="139">
        <f t="shared" si="8"/>
        <v>127290</v>
      </c>
      <c r="BD13" s="85">
        <f t="shared" si="0"/>
        <v>0.8265584415584416</v>
      </c>
      <c r="BE13" s="154"/>
    </row>
    <row r="14" spans="1:57" s="1" customFormat="1" ht="141.75" customHeight="1" thickBot="1" x14ac:dyDescent="0.25">
      <c r="A14" s="175"/>
      <c r="B14" s="176"/>
      <c r="C14" s="177" t="s">
        <v>21</v>
      </c>
      <c r="D14" s="45" t="s">
        <v>61</v>
      </c>
      <c r="E14" s="45" t="s">
        <v>148</v>
      </c>
      <c r="F14" s="49"/>
      <c r="G14" s="78">
        <v>20000</v>
      </c>
      <c r="H14" s="45" t="s">
        <v>25</v>
      </c>
      <c r="I14" s="56" t="s">
        <v>59</v>
      </c>
      <c r="J14" s="58">
        <v>0</v>
      </c>
      <c r="K14" s="58">
        <v>6000</v>
      </c>
      <c r="L14" s="58">
        <v>8000</v>
      </c>
      <c r="M14" s="58">
        <f>(M13*20%)</f>
        <v>6000</v>
      </c>
      <c r="N14" s="66" t="s">
        <v>62</v>
      </c>
      <c r="O14" s="69"/>
      <c r="P14" s="36"/>
      <c r="Q14" s="69"/>
      <c r="R14" s="36"/>
      <c r="S14" s="69"/>
      <c r="T14" s="36"/>
      <c r="U14" s="117">
        <v>0</v>
      </c>
      <c r="V14" s="70"/>
      <c r="W14" s="91">
        <f t="shared" si="1"/>
        <v>0</v>
      </c>
      <c r="X14" s="93"/>
      <c r="Y14" s="88"/>
      <c r="Z14" s="36"/>
      <c r="AA14" s="69"/>
      <c r="AB14" s="36"/>
      <c r="AC14" s="69"/>
      <c r="AD14" s="36"/>
      <c r="AE14" s="117">
        <v>7311</v>
      </c>
      <c r="AF14" s="120" t="s">
        <v>141</v>
      </c>
      <c r="AG14" s="99">
        <v>7311</v>
      </c>
      <c r="AH14" s="93">
        <f t="shared" si="3"/>
        <v>1.2184999999999999</v>
      </c>
      <c r="AI14" s="112">
        <f>347+395+344</f>
        <v>1086</v>
      </c>
      <c r="AJ14" s="148" t="s">
        <v>164</v>
      </c>
      <c r="AK14" s="117">
        <f>922+1474+925</f>
        <v>3321</v>
      </c>
      <c r="AL14" s="148" t="s">
        <v>206</v>
      </c>
      <c r="AM14" s="117">
        <f>1046+1533+1186</f>
        <v>3765</v>
      </c>
      <c r="AN14" s="33" t="s">
        <v>211</v>
      </c>
      <c r="AO14" s="69"/>
      <c r="AP14" s="70"/>
      <c r="AQ14" s="91">
        <f>AI14+AK14+AM14+AO14</f>
        <v>8172</v>
      </c>
      <c r="AR14" s="93">
        <f t="shared" si="7"/>
        <v>1.0215000000000001</v>
      </c>
      <c r="AS14" s="88"/>
      <c r="AT14" s="36"/>
      <c r="AU14" s="69"/>
      <c r="AV14" s="36"/>
      <c r="AW14" s="69"/>
      <c r="AX14" s="36"/>
      <c r="AY14" s="69"/>
      <c r="AZ14" s="70"/>
      <c r="BA14" s="91">
        <f t="shared" si="5"/>
        <v>0</v>
      </c>
      <c r="BB14" s="111">
        <f t="shared" si="6"/>
        <v>0</v>
      </c>
      <c r="BC14" s="139">
        <f t="shared" si="8"/>
        <v>15483</v>
      </c>
      <c r="BD14" s="85">
        <f t="shared" si="0"/>
        <v>0.77415</v>
      </c>
      <c r="BE14" s="143"/>
    </row>
    <row r="15" spans="1:57" s="1" customFormat="1" ht="141.75" customHeight="1" thickBot="1" x14ac:dyDescent="0.25">
      <c r="A15" s="175"/>
      <c r="B15" s="176"/>
      <c r="C15" s="177"/>
      <c r="D15" s="45" t="s">
        <v>63</v>
      </c>
      <c r="E15" s="45" t="s">
        <v>64</v>
      </c>
      <c r="F15" s="49"/>
      <c r="G15" s="77">
        <v>32</v>
      </c>
      <c r="H15" s="45" t="s">
        <v>25</v>
      </c>
      <c r="I15" s="56" t="s">
        <v>59</v>
      </c>
      <c r="J15" s="45">
        <v>14</v>
      </c>
      <c r="K15" s="45">
        <v>20</v>
      </c>
      <c r="L15" s="45">
        <v>25</v>
      </c>
      <c r="M15" s="45">
        <v>15</v>
      </c>
      <c r="N15" s="66" t="s">
        <v>65</v>
      </c>
      <c r="O15" s="69"/>
      <c r="P15" s="36"/>
      <c r="Q15" s="69"/>
      <c r="R15" s="36"/>
      <c r="S15" s="69"/>
      <c r="T15" s="36"/>
      <c r="U15" s="117">
        <v>16</v>
      </c>
      <c r="V15" s="125" t="s">
        <v>144</v>
      </c>
      <c r="W15" s="91">
        <f t="shared" si="1"/>
        <v>16</v>
      </c>
      <c r="X15" s="93">
        <f t="shared" si="2"/>
        <v>1.1428571428571428</v>
      </c>
      <c r="Y15" s="88"/>
      <c r="Z15" s="36"/>
      <c r="AA15" s="69"/>
      <c r="AB15" s="36"/>
      <c r="AC15" s="69"/>
      <c r="AD15" s="36"/>
      <c r="AE15" s="117">
        <v>22</v>
      </c>
      <c r="AF15" s="120" t="s">
        <v>142</v>
      </c>
      <c r="AG15" s="99">
        <v>22</v>
      </c>
      <c r="AH15" s="93">
        <f t="shared" si="3"/>
        <v>1.1000000000000001</v>
      </c>
      <c r="AI15" s="112">
        <v>4</v>
      </c>
      <c r="AJ15" s="148" t="s">
        <v>192</v>
      </c>
      <c r="AK15" s="117">
        <f>8+6+3</f>
        <v>17</v>
      </c>
      <c r="AL15" s="148" t="s">
        <v>207</v>
      </c>
      <c r="AM15" s="117">
        <v>2</v>
      </c>
      <c r="AN15" s="33" t="s">
        <v>209</v>
      </c>
      <c r="AO15" s="69"/>
      <c r="AP15" s="70"/>
      <c r="AQ15" s="91">
        <f t="shared" si="4"/>
        <v>23</v>
      </c>
      <c r="AR15" s="93">
        <f t="shared" si="7"/>
        <v>0.92</v>
      </c>
      <c r="AS15" s="88"/>
      <c r="AT15" s="36"/>
      <c r="AU15" s="69"/>
      <c r="AV15" s="36"/>
      <c r="AW15" s="69"/>
      <c r="AX15" s="36"/>
      <c r="AY15" s="69"/>
      <c r="AZ15" s="70"/>
      <c r="BA15" s="91">
        <f t="shared" si="5"/>
        <v>0</v>
      </c>
      <c r="BB15" s="111">
        <f t="shared" si="6"/>
        <v>0</v>
      </c>
      <c r="BC15" s="139">
        <f>16+10+3</f>
        <v>29</v>
      </c>
      <c r="BD15" s="85">
        <f t="shared" si="0"/>
        <v>0.90625</v>
      </c>
      <c r="BE15" s="143"/>
    </row>
    <row r="16" spans="1:57" s="1" customFormat="1" ht="268.5" customHeight="1" thickBot="1" x14ac:dyDescent="0.25">
      <c r="A16" s="178" t="s">
        <v>66</v>
      </c>
      <c r="B16" s="163" t="s">
        <v>67</v>
      </c>
      <c r="C16" s="41" t="s">
        <v>56</v>
      </c>
      <c r="D16" s="40" t="s">
        <v>68</v>
      </c>
      <c r="E16" s="40" t="s">
        <v>69</v>
      </c>
      <c r="F16" s="42" t="s">
        <v>208</v>
      </c>
      <c r="G16" s="79">
        <v>1</v>
      </c>
      <c r="H16" s="40" t="s">
        <v>70</v>
      </c>
      <c r="I16" s="43" t="s">
        <v>71</v>
      </c>
      <c r="J16" s="59">
        <v>0.2</v>
      </c>
      <c r="K16" s="59">
        <v>0.8</v>
      </c>
      <c r="L16" s="135">
        <v>0</v>
      </c>
      <c r="M16" s="135">
        <v>0</v>
      </c>
      <c r="N16" s="65" t="s">
        <v>72</v>
      </c>
      <c r="O16" s="69"/>
      <c r="P16" s="36"/>
      <c r="Q16" s="69"/>
      <c r="R16" s="36"/>
      <c r="S16" s="69"/>
      <c r="T16" s="36"/>
      <c r="U16" s="119">
        <f>J16</f>
        <v>0.2</v>
      </c>
      <c r="V16" s="70"/>
      <c r="W16" s="97">
        <f t="shared" si="1"/>
        <v>0.2</v>
      </c>
      <c r="X16" s="93">
        <f t="shared" si="2"/>
        <v>1</v>
      </c>
      <c r="Y16" s="88"/>
      <c r="Z16" s="36"/>
      <c r="AA16" s="69"/>
      <c r="AB16" s="36"/>
      <c r="AC16" s="69"/>
      <c r="AD16" s="36"/>
      <c r="AE16" s="119">
        <v>0.8</v>
      </c>
      <c r="AF16" s="124" t="s">
        <v>143</v>
      </c>
      <c r="AG16" s="104">
        <v>0.8</v>
      </c>
      <c r="AH16" s="93">
        <f t="shared" si="3"/>
        <v>1</v>
      </c>
      <c r="AI16" s="115" t="s">
        <v>128</v>
      </c>
      <c r="AJ16" s="149" t="s">
        <v>128</v>
      </c>
      <c r="AK16" s="136" t="s">
        <v>128</v>
      </c>
      <c r="AL16" s="152" t="s">
        <v>128</v>
      </c>
      <c r="AM16" s="69"/>
      <c r="AN16" s="36"/>
      <c r="AO16" s="69"/>
      <c r="AP16" s="70"/>
      <c r="AQ16" s="91" t="s">
        <v>128</v>
      </c>
      <c r="AR16" s="93" t="s">
        <v>128</v>
      </c>
      <c r="AS16" s="88"/>
      <c r="AT16" s="36"/>
      <c r="AU16" s="69"/>
      <c r="AV16" s="36"/>
      <c r="AW16" s="69"/>
      <c r="AX16" s="36"/>
      <c r="AY16" s="69"/>
      <c r="AZ16" s="70"/>
      <c r="BA16" s="91">
        <f t="shared" si="5"/>
        <v>0</v>
      </c>
      <c r="BB16" s="111" t="e">
        <f t="shared" si="6"/>
        <v>#DIV/0!</v>
      </c>
      <c r="BC16" s="140">
        <f>W16+AG16</f>
        <v>1</v>
      </c>
      <c r="BD16" s="85">
        <f t="shared" si="0"/>
        <v>1</v>
      </c>
      <c r="BE16" s="143"/>
    </row>
    <row r="17" spans="1:57" s="1" customFormat="1" ht="198.75" customHeight="1" thickBot="1" x14ac:dyDescent="0.25">
      <c r="A17" s="178"/>
      <c r="B17" s="163"/>
      <c r="C17" s="41" t="s">
        <v>56</v>
      </c>
      <c r="D17" s="40" t="s">
        <v>73</v>
      </c>
      <c r="E17" s="40" t="s">
        <v>74</v>
      </c>
      <c r="F17" s="42" t="s">
        <v>75</v>
      </c>
      <c r="G17" s="79">
        <v>1</v>
      </c>
      <c r="H17" s="40" t="s">
        <v>70</v>
      </c>
      <c r="I17" s="43" t="s">
        <v>76</v>
      </c>
      <c r="J17" s="40" t="s">
        <v>47</v>
      </c>
      <c r="K17" s="59">
        <v>0.3</v>
      </c>
      <c r="L17" s="59">
        <v>0.3</v>
      </c>
      <c r="M17" s="59">
        <v>0.4</v>
      </c>
      <c r="N17" s="65" t="s">
        <v>77</v>
      </c>
      <c r="O17" s="69"/>
      <c r="P17" s="36"/>
      <c r="Q17" s="69"/>
      <c r="R17" s="36"/>
      <c r="S17" s="69"/>
      <c r="T17" s="36"/>
      <c r="U17" s="117">
        <v>0</v>
      </c>
      <c r="V17" s="70"/>
      <c r="W17" s="91">
        <f t="shared" si="1"/>
        <v>0</v>
      </c>
      <c r="X17" s="93"/>
      <c r="Y17" s="88"/>
      <c r="Z17" s="36"/>
      <c r="AA17" s="69"/>
      <c r="AB17" s="36"/>
      <c r="AC17" s="69"/>
      <c r="AD17" s="36"/>
      <c r="AE17" s="119">
        <v>0.3</v>
      </c>
      <c r="AF17" s="120" t="s">
        <v>139</v>
      </c>
      <c r="AG17" s="104">
        <v>0.3</v>
      </c>
      <c r="AH17" s="93">
        <f t="shared" si="3"/>
        <v>1</v>
      </c>
      <c r="AI17" s="112">
        <v>0</v>
      </c>
      <c r="AJ17" s="148" t="s">
        <v>193</v>
      </c>
      <c r="AK17" s="133">
        <v>0.15</v>
      </c>
      <c r="AL17" s="153" t="s">
        <v>194</v>
      </c>
      <c r="AM17" s="133">
        <v>0.15</v>
      </c>
      <c r="AN17" s="33" t="s">
        <v>212</v>
      </c>
      <c r="AO17" s="69"/>
      <c r="AP17" s="70"/>
      <c r="AQ17" s="97">
        <f>AM17</f>
        <v>0.15</v>
      </c>
      <c r="AR17" s="93">
        <f>AQ17/L17</f>
        <v>0.5</v>
      </c>
      <c r="AS17" s="88"/>
      <c r="AT17" s="36"/>
      <c r="AU17" s="69"/>
      <c r="AV17" s="36"/>
      <c r="AW17" s="69"/>
      <c r="AX17" s="36"/>
      <c r="AY17" s="69"/>
      <c r="AZ17" s="70"/>
      <c r="BA17" s="91">
        <f t="shared" si="5"/>
        <v>0</v>
      </c>
      <c r="BB17" s="111">
        <f t="shared" si="6"/>
        <v>0</v>
      </c>
      <c r="BC17" s="140">
        <f>W17+AG17+AQ17</f>
        <v>0.44999999999999996</v>
      </c>
      <c r="BD17" s="85">
        <f t="shared" si="0"/>
        <v>0.44999999999999996</v>
      </c>
      <c r="BE17" s="143"/>
    </row>
    <row r="18" spans="1:57" s="1" customFormat="1" ht="173.25" customHeight="1" thickBot="1" x14ac:dyDescent="0.25">
      <c r="A18" s="179"/>
      <c r="B18" s="180"/>
      <c r="C18" s="61" t="s">
        <v>56</v>
      </c>
      <c r="D18" s="61" t="s">
        <v>78</v>
      </c>
      <c r="E18" s="61" t="s">
        <v>79</v>
      </c>
      <c r="F18" s="62" t="s">
        <v>80</v>
      </c>
      <c r="G18" s="80">
        <v>6</v>
      </c>
      <c r="H18" s="60" t="s">
        <v>25</v>
      </c>
      <c r="I18" s="63" t="s">
        <v>19</v>
      </c>
      <c r="J18" s="61">
        <v>0</v>
      </c>
      <c r="K18" s="61">
        <v>2</v>
      </c>
      <c r="L18" s="61">
        <v>2</v>
      </c>
      <c r="M18" s="61">
        <v>2</v>
      </c>
      <c r="N18" s="68" t="s">
        <v>81</v>
      </c>
      <c r="O18" s="71"/>
      <c r="P18" s="72"/>
      <c r="Q18" s="71"/>
      <c r="R18" s="72"/>
      <c r="S18" s="71"/>
      <c r="T18" s="72"/>
      <c r="U18" s="118">
        <v>0</v>
      </c>
      <c r="V18" s="73"/>
      <c r="W18" s="91">
        <f t="shared" si="1"/>
        <v>0</v>
      </c>
      <c r="X18" s="95"/>
      <c r="Y18" s="89"/>
      <c r="Z18" s="72"/>
      <c r="AA18" s="71"/>
      <c r="AB18" s="72"/>
      <c r="AC18" s="71"/>
      <c r="AD18" s="72"/>
      <c r="AE18" s="118">
        <v>2</v>
      </c>
      <c r="AF18" s="122" t="s">
        <v>130</v>
      </c>
      <c r="AG18" s="105">
        <v>2</v>
      </c>
      <c r="AH18" s="93">
        <f t="shared" si="3"/>
        <v>1</v>
      </c>
      <c r="AI18" s="113">
        <v>0</v>
      </c>
      <c r="AJ18" s="150" t="s">
        <v>195</v>
      </c>
      <c r="AK18" s="118">
        <v>0</v>
      </c>
      <c r="AL18" s="150" t="s">
        <v>182</v>
      </c>
      <c r="AM18" s="118">
        <v>0</v>
      </c>
      <c r="AN18" s="159" t="s">
        <v>217</v>
      </c>
      <c r="AO18" s="71"/>
      <c r="AP18" s="73"/>
      <c r="AQ18" s="107">
        <f t="shared" si="4"/>
        <v>0</v>
      </c>
      <c r="AR18" s="93">
        <f>AQ18/L18</f>
        <v>0</v>
      </c>
      <c r="AS18" s="89"/>
      <c r="AT18" s="72"/>
      <c r="AU18" s="71"/>
      <c r="AV18" s="72"/>
      <c r="AW18" s="71"/>
      <c r="AX18" s="72"/>
      <c r="AY18" s="71"/>
      <c r="AZ18" s="73"/>
      <c r="BA18" s="107">
        <f t="shared" si="5"/>
        <v>0</v>
      </c>
      <c r="BB18" s="111">
        <f t="shared" si="6"/>
        <v>0</v>
      </c>
      <c r="BC18" s="139">
        <f>W18+AG18+AQ18</f>
        <v>2</v>
      </c>
      <c r="BD18" s="85">
        <f t="shared" si="0"/>
        <v>0.33333333333333331</v>
      </c>
      <c r="BE18" s="143"/>
    </row>
    <row r="19" spans="1:57" ht="56.25" customHeight="1" thickBot="1" x14ac:dyDescent="0.25">
      <c r="A19" s="5"/>
      <c r="B19" s="5"/>
      <c r="D19" s="6"/>
      <c r="E19" s="6"/>
      <c r="F19" s="6"/>
      <c r="G19" s="6"/>
      <c r="H19" s="6"/>
      <c r="I19" s="7"/>
      <c r="J19" s="3"/>
      <c r="K19" s="3"/>
      <c r="L19" s="3"/>
      <c r="M19" s="3"/>
      <c r="N19" s="8"/>
      <c r="X19" s="96">
        <f>AVERAGE(X4:X18)</f>
        <v>1.1460152661064424</v>
      </c>
      <c r="AH19" s="96">
        <f>AVERAGE(AH4:AH18)</f>
        <v>1.159504761904762</v>
      </c>
      <c r="AL19" s="4"/>
      <c r="AR19" s="96">
        <f>AVERAGE(AR4:AR18)</f>
        <v>0.54519172335600896</v>
      </c>
      <c r="BB19" s="94">
        <f>AVERAGE(BB17:BB18)</f>
        <v>0</v>
      </c>
      <c r="BD19" s="96">
        <f>AVERAGE(BD4:BD18)</f>
        <v>0.78487566801555919</v>
      </c>
      <c r="BE19" s="142"/>
    </row>
    <row r="20" spans="1:57" ht="39" customHeight="1" x14ac:dyDescent="0.2">
      <c r="A20" s="5"/>
      <c r="B20" s="5"/>
      <c r="D20" s="6"/>
      <c r="E20" s="6"/>
      <c r="F20" s="6"/>
      <c r="G20" s="6"/>
      <c r="H20" s="6"/>
      <c r="I20" s="7"/>
      <c r="J20" s="3"/>
      <c r="K20" s="3"/>
      <c r="L20" s="3"/>
      <c r="M20" s="3"/>
      <c r="N20" s="8"/>
    </row>
    <row r="21" spans="1:57" ht="39" customHeight="1" x14ac:dyDescent="0.2">
      <c r="A21" s="5"/>
      <c r="B21" s="5"/>
      <c r="D21" s="6"/>
      <c r="E21" s="6"/>
      <c r="F21" s="6"/>
      <c r="G21" s="6"/>
      <c r="H21" s="6"/>
      <c r="I21" s="7"/>
      <c r="J21" s="3"/>
      <c r="K21" s="3"/>
      <c r="L21" s="3"/>
      <c r="M21" s="3"/>
      <c r="N21" s="8"/>
      <c r="AR21" s="130"/>
    </row>
    <row r="22" spans="1:57" ht="39" customHeight="1" x14ac:dyDescent="0.2">
      <c r="A22" s="5"/>
      <c r="B22" s="5"/>
      <c r="D22" s="6"/>
      <c r="E22" s="6"/>
      <c r="F22" s="6"/>
      <c r="G22" s="6"/>
      <c r="H22" s="6"/>
      <c r="I22" s="7"/>
      <c r="J22" s="3"/>
      <c r="K22" s="3"/>
      <c r="L22" s="3"/>
      <c r="M22" s="3"/>
      <c r="N22" s="8"/>
      <c r="AR22" s="132"/>
    </row>
    <row r="23" spans="1:57" ht="39" customHeight="1" x14ac:dyDescent="0.2">
      <c r="AR23" s="131"/>
    </row>
    <row r="24" spans="1:57" ht="39" customHeight="1" x14ac:dyDescent="0.2">
      <c r="AK24" s="145"/>
    </row>
    <row r="25" spans="1:57" ht="39" customHeight="1" x14ac:dyDescent="0.2">
      <c r="AK25" s="146"/>
    </row>
  </sheetData>
  <sheetProtection algorithmName="SHA-512" hashValue="WN1xODRRjKreNbz7cwDWctWPUyO3Sl5uORDimcIZEbleewoilfodMG7X3RLaRHLBd8ustIAYZv7taPtE9CRksw==" saltValue="oDPjwciKj3L7RnsU1gBUeg==" spinCount="100000" sheet="1" objects="1" scenarios="1"/>
  <autoFilter ref="A3:BD19" xr:uid="{EA4FBCAF-23BF-4E11-87AB-CA3E20D58361}"/>
  <mergeCells count="32">
    <mergeCell ref="AS2:BB2"/>
    <mergeCell ref="BC2:BC3"/>
    <mergeCell ref="BD2:BD3"/>
    <mergeCell ref="Y2:AH2"/>
    <mergeCell ref="AI2:AR2"/>
    <mergeCell ref="O2:X2"/>
    <mergeCell ref="A13:A15"/>
    <mergeCell ref="B13:B15"/>
    <mergeCell ref="C14:C15"/>
    <mergeCell ref="A16:A18"/>
    <mergeCell ref="B16:B18"/>
    <mergeCell ref="A9:A12"/>
    <mergeCell ref="B9:B12"/>
    <mergeCell ref="C10:C11"/>
    <mergeCell ref="A7:A8"/>
    <mergeCell ref="B7:B8"/>
    <mergeCell ref="C7:C8"/>
    <mergeCell ref="I2:I3"/>
    <mergeCell ref="J2:M2"/>
    <mergeCell ref="N2:N3"/>
    <mergeCell ref="A4:A6"/>
    <mergeCell ref="B4:B6"/>
    <mergeCell ref="C5:C6"/>
    <mergeCell ref="A1:N1"/>
    <mergeCell ref="A2:A3"/>
    <mergeCell ref="B2:B3"/>
    <mergeCell ref="C2:C3"/>
    <mergeCell ref="D2:D3"/>
    <mergeCell ref="E2:E3"/>
    <mergeCell ref="F2:F3"/>
    <mergeCell ref="G2:G3"/>
    <mergeCell ref="H2:H3"/>
  </mergeCells>
  <phoneticPr fontId="3" type="noConversion"/>
  <dataValidations count="1">
    <dataValidation allowBlank="1" showInputMessage="1" showErrorMessage="1" sqref="E10:F10" xr:uid="{3A1C0846-CC47-4E69-8595-85736C319FEC}"/>
  </dataValidations>
  <pageMargins left="0.7" right="0.7" top="0.75" bottom="0.75" header="0.3" footer="0.3"/>
  <pageSetup paperSize="9" scale="19" fitToHeight="0" orientation="landscape" r:id="rId1"/>
  <colBreaks count="1" manualBreakCount="1">
    <brk id="5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23D-E5AA-455D-907A-53567B4FCBCE}">
  <dimension ref="B1:U59"/>
  <sheetViews>
    <sheetView topLeftCell="A17" zoomScaleNormal="100" workbookViewId="0">
      <selection activeCell="O20" sqref="O20"/>
    </sheetView>
  </sheetViews>
  <sheetFormatPr baseColWidth="10" defaultColWidth="11.42578125" defaultRowHeight="12.75" x14ac:dyDescent="0.2"/>
  <cols>
    <col min="1" max="1" width="2.85546875" style="1" customWidth="1"/>
    <col min="2" max="2" width="3.42578125" style="1" customWidth="1"/>
    <col min="3" max="3" width="26.42578125" style="1" customWidth="1"/>
    <col min="4" max="4" width="20.140625" style="2" customWidth="1"/>
    <col min="5" max="5" width="20.140625" style="1" customWidth="1"/>
    <col min="6" max="6" width="16.85546875" style="1" customWidth="1"/>
    <col min="7" max="7" width="13.28515625" style="1" customWidth="1"/>
    <col min="8" max="8" width="23.5703125" style="1" customWidth="1"/>
    <col min="9" max="9" width="16.28515625" style="1" customWidth="1"/>
    <col min="10" max="10" width="7.28515625" style="1" customWidth="1"/>
    <col min="11" max="11" width="28.42578125" style="1" customWidth="1"/>
    <col min="12" max="12" width="18.42578125" style="1" customWidth="1"/>
    <col min="13" max="13" width="4.42578125" style="1" customWidth="1"/>
    <col min="14" max="16" width="21.5703125" style="1" customWidth="1"/>
    <col min="17" max="19" width="18" style="1" customWidth="1"/>
    <col min="20" max="20" width="23.7109375" style="1" customWidth="1"/>
    <col min="21" max="21" width="22.28515625" style="1" customWidth="1"/>
    <col min="22" max="16384" width="11.42578125" style="1"/>
  </cols>
  <sheetData>
    <row r="1" spans="2:21" ht="13.5" thickBot="1" x14ac:dyDescent="0.25"/>
    <row r="2" spans="2:21" ht="20.100000000000001" customHeight="1" thickBot="1" x14ac:dyDescent="0.25">
      <c r="B2" s="189" t="s">
        <v>98</v>
      </c>
      <c r="C2" s="190"/>
      <c r="D2" s="190"/>
      <c r="E2" s="190"/>
      <c r="F2" s="190"/>
      <c r="G2" s="190"/>
      <c r="H2" s="190"/>
      <c r="I2" s="190"/>
      <c r="J2" s="190"/>
      <c r="K2" s="190"/>
      <c r="L2" s="190"/>
      <c r="M2" s="191"/>
      <c r="N2" s="12"/>
      <c r="O2" s="12"/>
      <c r="P2" s="12"/>
      <c r="Q2" s="12"/>
      <c r="R2" s="12"/>
      <c r="S2" s="12"/>
      <c r="T2" s="12"/>
      <c r="U2" s="12"/>
    </row>
    <row r="3" spans="2:21" x14ac:dyDescent="0.2">
      <c r="B3" s="13"/>
      <c r="M3" s="14"/>
    </row>
    <row r="4" spans="2:21" ht="25.5" x14ac:dyDescent="0.2">
      <c r="B4" s="13"/>
      <c r="C4" s="209" t="s">
        <v>94</v>
      </c>
      <c r="D4" s="209"/>
      <c r="E4" s="209"/>
      <c r="F4" s="32" t="s">
        <v>97</v>
      </c>
      <c r="H4" s="32" t="s">
        <v>95</v>
      </c>
      <c r="I4" s="32" t="s">
        <v>97</v>
      </c>
      <c r="K4" s="31" t="s">
        <v>84</v>
      </c>
      <c r="L4" s="32" t="s">
        <v>85</v>
      </c>
      <c r="M4" s="14"/>
    </row>
    <row r="5" spans="2:21" ht="30" customHeight="1" x14ac:dyDescent="0.2">
      <c r="B5" s="13"/>
      <c r="C5" s="198" t="s">
        <v>12</v>
      </c>
      <c r="D5" s="199"/>
      <c r="E5" s="200"/>
      <c r="F5" s="195">
        <v>3</v>
      </c>
      <c r="H5" s="210" t="s">
        <v>14</v>
      </c>
      <c r="I5" s="208">
        <v>3</v>
      </c>
      <c r="K5" s="33" t="s">
        <v>86</v>
      </c>
      <c r="L5" s="27">
        <v>3</v>
      </c>
      <c r="M5" s="14"/>
    </row>
    <row r="6" spans="2:21" ht="30" customHeight="1" x14ac:dyDescent="0.2">
      <c r="B6" s="13"/>
      <c r="C6" s="201"/>
      <c r="D6" s="202"/>
      <c r="E6" s="203"/>
      <c r="F6" s="196"/>
      <c r="H6" s="210"/>
      <c r="I6" s="208"/>
      <c r="K6" s="33" t="s">
        <v>87</v>
      </c>
      <c r="L6" s="27">
        <v>1</v>
      </c>
      <c r="M6" s="14"/>
    </row>
    <row r="7" spans="2:21" ht="30" customHeight="1" x14ac:dyDescent="0.2">
      <c r="B7" s="13"/>
      <c r="C7" s="204"/>
      <c r="D7" s="205"/>
      <c r="E7" s="206"/>
      <c r="F7" s="197"/>
      <c r="H7" s="192" t="s">
        <v>21</v>
      </c>
      <c r="I7" s="195">
        <v>7</v>
      </c>
      <c r="K7" s="33" t="s">
        <v>71</v>
      </c>
      <c r="L7" s="27">
        <v>1</v>
      </c>
      <c r="M7" s="14"/>
    </row>
    <row r="8" spans="2:21" ht="30" customHeight="1" x14ac:dyDescent="0.2">
      <c r="B8" s="13"/>
      <c r="C8" s="207" t="s">
        <v>32</v>
      </c>
      <c r="D8" s="207"/>
      <c r="E8" s="207"/>
      <c r="F8" s="208">
        <v>2</v>
      </c>
      <c r="H8" s="193"/>
      <c r="I8" s="196"/>
      <c r="K8" s="33" t="s">
        <v>37</v>
      </c>
      <c r="L8" s="27">
        <v>2</v>
      </c>
      <c r="M8" s="14"/>
    </row>
    <row r="9" spans="2:21" ht="30" customHeight="1" x14ac:dyDescent="0.2">
      <c r="B9" s="13"/>
      <c r="C9" s="207"/>
      <c r="D9" s="207"/>
      <c r="E9" s="207"/>
      <c r="F9" s="208"/>
      <c r="H9" s="194"/>
      <c r="I9" s="197"/>
      <c r="K9" s="33" t="s">
        <v>88</v>
      </c>
      <c r="L9" s="27">
        <v>2</v>
      </c>
      <c r="M9" s="14"/>
    </row>
    <row r="10" spans="2:21" ht="30" customHeight="1" x14ac:dyDescent="0.2">
      <c r="B10" s="13"/>
      <c r="C10" s="207"/>
      <c r="D10" s="207"/>
      <c r="E10" s="207"/>
      <c r="F10" s="208"/>
      <c r="H10" s="192" t="s">
        <v>96</v>
      </c>
      <c r="I10" s="195">
        <v>5</v>
      </c>
      <c r="K10" s="33" t="s">
        <v>89</v>
      </c>
      <c r="L10" s="27">
        <v>4</v>
      </c>
      <c r="M10" s="14"/>
    </row>
    <row r="11" spans="2:21" ht="30" customHeight="1" x14ac:dyDescent="0.2">
      <c r="B11" s="13"/>
      <c r="C11" s="207" t="s">
        <v>44</v>
      </c>
      <c r="D11" s="207"/>
      <c r="E11" s="207"/>
      <c r="F11" s="208">
        <v>4</v>
      </c>
      <c r="H11" s="194"/>
      <c r="I11" s="197"/>
      <c r="K11" s="33" t="s">
        <v>90</v>
      </c>
      <c r="L11" s="27">
        <v>2</v>
      </c>
      <c r="M11" s="14"/>
    </row>
    <row r="12" spans="2:21" ht="12" customHeight="1" x14ac:dyDescent="0.2">
      <c r="B12" s="13"/>
      <c r="C12" s="207"/>
      <c r="D12" s="207"/>
      <c r="E12" s="207"/>
      <c r="F12" s="208"/>
      <c r="H12" s="38" t="s">
        <v>91</v>
      </c>
      <c r="I12" s="31">
        <f>SUM(I5:I11)</f>
        <v>15</v>
      </c>
      <c r="K12" s="34" t="s">
        <v>91</v>
      </c>
      <c r="L12" s="35">
        <f>SUM(L5:L11)</f>
        <v>15</v>
      </c>
      <c r="M12" s="14"/>
    </row>
    <row r="13" spans="2:21" ht="30" customHeight="1" x14ac:dyDescent="0.2">
      <c r="B13" s="13"/>
      <c r="C13" s="207"/>
      <c r="D13" s="207"/>
      <c r="E13" s="207"/>
      <c r="F13" s="208"/>
      <c r="M13" s="14"/>
    </row>
    <row r="14" spans="2:21" ht="30" customHeight="1" x14ac:dyDescent="0.2">
      <c r="B14" s="13"/>
      <c r="C14" s="207"/>
      <c r="D14" s="207"/>
      <c r="E14" s="207"/>
      <c r="F14" s="208"/>
      <c r="M14" s="14"/>
    </row>
    <row r="15" spans="2:21" ht="30" customHeight="1" x14ac:dyDescent="0.2">
      <c r="B15" s="13"/>
      <c r="C15" s="207" t="s">
        <v>55</v>
      </c>
      <c r="D15" s="207"/>
      <c r="E15" s="207"/>
      <c r="F15" s="208">
        <v>3</v>
      </c>
      <c r="M15" s="14"/>
    </row>
    <row r="16" spans="2:21" ht="30" customHeight="1" x14ac:dyDescent="0.2">
      <c r="B16" s="13"/>
      <c r="C16" s="207"/>
      <c r="D16" s="207"/>
      <c r="E16" s="207"/>
      <c r="F16" s="208"/>
      <c r="M16" s="14"/>
    </row>
    <row r="17" spans="2:13" ht="30" customHeight="1" x14ac:dyDescent="0.2">
      <c r="B17" s="13"/>
      <c r="C17" s="207"/>
      <c r="D17" s="207"/>
      <c r="E17" s="207"/>
      <c r="F17" s="208"/>
      <c r="M17" s="14"/>
    </row>
    <row r="18" spans="2:13" ht="30" customHeight="1" x14ac:dyDescent="0.2">
      <c r="B18" s="13"/>
      <c r="C18" s="207" t="s">
        <v>66</v>
      </c>
      <c r="D18" s="207"/>
      <c r="E18" s="207"/>
      <c r="F18" s="208">
        <v>3</v>
      </c>
      <c r="M18" s="14"/>
    </row>
    <row r="19" spans="2:13" ht="30" customHeight="1" x14ac:dyDescent="0.2">
      <c r="B19" s="13"/>
      <c r="C19" s="207"/>
      <c r="D19" s="207"/>
      <c r="E19" s="207"/>
      <c r="F19" s="208"/>
      <c r="M19" s="14"/>
    </row>
    <row r="20" spans="2:13" ht="30" customHeight="1" x14ac:dyDescent="0.2">
      <c r="B20" s="13"/>
      <c r="C20" s="207"/>
      <c r="D20" s="207"/>
      <c r="E20" s="207"/>
      <c r="F20" s="208"/>
      <c r="M20" s="14"/>
    </row>
    <row r="21" spans="2:13" ht="12" customHeight="1" x14ac:dyDescent="0.2">
      <c r="B21" s="13"/>
      <c r="C21" s="211" t="s">
        <v>91</v>
      </c>
      <c r="D21" s="211"/>
      <c r="E21" s="211"/>
      <c r="F21" s="31">
        <f>SUM(F5:F19)</f>
        <v>15</v>
      </c>
      <c r="M21" s="14"/>
    </row>
    <row r="22" spans="2:13" x14ac:dyDescent="0.2">
      <c r="B22" s="13"/>
      <c r="M22" s="14"/>
    </row>
    <row r="23" spans="2:13" ht="13.5" thickBot="1" x14ac:dyDescent="0.25">
      <c r="B23" s="13"/>
      <c r="M23" s="14"/>
    </row>
    <row r="24" spans="2:13" ht="13.5" thickBot="1" x14ac:dyDescent="0.25">
      <c r="B24" s="189" t="s">
        <v>149</v>
      </c>
      <c r="C24" s="190"/>
      <c r="D24" s="190"/>
      <c r="E24" s="190"/>
      <c r="F24" s="190"/>
      <c r="G24" s="190"/>
      <c r="H24" s="190"/>
      <c r="I24" s="190"/>
      <c r="J24" s="190"/>
      <c r="K24" s="190"/>
      <c r="L24" s="190"/>
      <c r="M24" s="191"/>
    </row>
    <row r="25" spans="2:13" ht="28.5" customHeight="1" x14ac:dyDescent="0.2">
      <c r="B25" s="13"/>
      <c r="M25" s="14"/>
    </row>
    <row r="26" spans="2:13" ht="28.5" customHeight="1" x14ac:dyDescent="0.2">
      <c r="B26" s="13"/>
      <c r="C26" s="31" t="s">
        <v>84</v>
      </c>
      <c r="D26" s="32" t="s">
        <v>145</v>
      </c>
      <c r="E26" s="32" t="s">
        <v>146</v>
      </c>
      <c r="M26" s="14"/>
    </row>
    <row r="27" spans="2:13" ht="28.5" customHeight="1" x14ac:dyDescent="0.2">
      <c r="B27" s="13"/>
      <c r="C27" s="33" t="s">
        <v>86</v>
      </c>
      <c r="D27" s="127">
        <f>AVERAGE('Seguimiento PEI - 3T 2025'!BD13:BD15)</f>
        <v>0.83565281385281376</v>
      </c>
      <c r="E27" s="27">
        <v>3</v>
      </c>
      <c r="M27" s="14"/>
    </row>
    <row r="28" spans="2:13" ht="28.5" customHeight="1" x14ac:dyDescent="0.2">
      <c r="B28" s="13"/>
      <c r="C28" s="33" t="s">
        <v>87</v>
      </c>
      <c r="D28" s="127">
        <f>'Seguimiento PEI - 3T 2025'!BD17</f>
        <v>0.44999999999999996</v>
      </c>
      <c r="E28" s="27">
        <v>1</v>
      </c>
      <c r="M28" s="14"/>
    </row>
    <row r="29" spans="2:13" ht="28.5" customHeight="1" x14ac:dyDescent="0.2">
      <c r="B29" s="13"/>
      <c r="C29" s="33" t="s">
        <v>71</v>
      </c>
      <c r="D29" s="127">
        <v>1</v>
      </c>
      <c r="E29" s="27">
        <v>1</v>
      </c>
      <c r="M29" s="14"/>
    </row>
    <row r="30" spans="2:13" ht="28.5" customHeight="1" x14ac:dyDescent="0.2">
      <c r="B30" s="13"/>
      <c r="C30" s="33" t="s">
        <v>37</v>
      </c>
      <c r="D30" s="127">
        <f>('Seguimiento PEI - 3T 2025'!BD7+'Seguimiento PEI - 3T 2025'!BD8)/2</f>
        <v>1.20828125</v>
      </c>
      <c r="E30" s="27">
        <v>2</v>
      </c>
      <c r="M30" s="14"/>
    </row>
    <row r="31" spans="2:13" ht="28.5" customHeight="1" x14ac:dyDescent="0.2">
      <c r="B31" s="13"/>
      <c r="C31" s="33" t="s">
        <v>88</v>
      </c>
      <c r="D31" s="127">
        <f>('Seguimiento PEI - 3T 2025'!BD5+'Seguimiento PEI - 3T 2025'!BD6)/2</f>
        <v>0.72282608695652173</v>
      </c>
      <c r="E31" s="27">
        <v>2</v>
      </c>
      <c r="M31" s="14"/>
    </row>
    <row r="32" spans="2:13" ht="28.5" customHeight="1" x14ac:dyDescent="0.2">
      <c r="B32" s="13"/>
      <c r="C32" s="33" t="s">
        <v>89</v>
      </c>
      <c r="D32" s="127">
        <f>AVERAGE('Seguimiento PEI - 3T 2025'!BD9:BD12)</f>
        <v>0.6801571428571429</v>
      </c>
      <c r="E32" s="27">
        <v>4</v>
      </c>
      <c r="M32" s="14"/>
    </row>
    <row r="33" spans="2:14" ht="28.5" customHeight="1" x14ac:dyDescent="0.2">
      <c r="B33" s="13"/>
      <c r="C33" s="33" t="s">
        <v>90</v>
      </c>
      <c r="D33" s="127">
        <f>('Seguimiento PEI - 3T 2025'!BD4+'Seguimiento PEI - 3T 2025'!BD18)/2</f>
        <v>0.61666666666666659</v>
      </c>
      <c r="E33" s="27">
        <v>2</v>
      </c>
      <c r="M33" s="14"/>
    </row>
    <row r="34" spans="2:14" ht="28.5" customHeight="1" x14ac:dyDescent="0.2">
      <c r="B34" s="13"/>
      <c r="C34" s="128"/>
      <c r="D34" s="10"/>
      <c r="E34" s="17"/>
      <c r="F34" s="10"/>
      <c r="M34" s="14"/>
    </row>
    <row r="35" spans="2:14" ht="28.5" customHeight="1" x14ac:dyDescent="0.2">
      <c r="B35" s="13"/>
      <c r="C35" s="128"/>
      <c r="D35" s="10"/>
      <c r="E35" s="17"/>
      <c r="F35" s="10"/>
      <c r="M35" s="14"/>
    </row>
    <row r="36" spans="2:14" ht="28.5" customHeight="1" x14ac:dyDescent="0.2">
      <c r="B36" s="13"/>
      <c r="C36" s="128"/>
      <c r="D36" s="10"/>
      <c r="E36" s="17"/>
      <c r="F36" s="10"/>
      <c r="M36" s="14"/>
    </row>
    <row r="37" spans="2:14" ht="28.5" customHeight="1" x14ac:dyDescent="0.2">
      <c r="B37" s="13"/>
      <c r="C37" s="128"/>
      <c r="D37" s="10"/>
      <c r="E37" s="17"/>
      <c r="F37" s="10"/>
      <c r="M37" s="14"/>
    </row>
    <row r="38" spans="2:14" ht="28.5" customHeight="1" x14ac:dyDescent="0.2">
      <c r="B38" s="13"/>
      <c r="C38" s="128"/>
      <c r="D38" s="10"/>
      <c r="E38" s="17"/>
      <c r="F38" s="10"/>
      <c r="M38" s="14"/>
    </row>
    <row r="39" spans="2:14" ht="28.5" customHeight="1" x14ac:dyDescent="0.2">
      <c r="B39" s="13"/>
      <c r="C39" s="128"/>
      <c r="D39" s="10"/>
      <c r="E39" s="17"/>
      <c r="F39" s="10"/>
      <c r="M39" s="14"/>
    </row>
    <row r="40" spans="2:14" ht="28.5" customHeight="1" x14ac:dyDescent="0.2">
      <c r="B40" s="13"/>
      <c r="C40" s="128"/>
      <c r="D40" s="10"/>
      <c r="E40" s="17"/>
      <c r="F40" s="10"/>
      <c r="M40" s="14"/>
    </row>
    <row r="41" spans="2:14" ht="28.5" customHeight="1" x14ac:dyDescent="0.2">
      <c r="B41" s="13"/>
      <c r="C41" s="128"/>
      <c r="D41" s="10"/>
      <c r="E41" s="17"/>
      <c r="F41" s="10"/>
      <c r="M41" s="14"/>
    </row>
    <row r="42" spans="2:14" ht="28.5" customHeight="1" x14ac:dyDescent="0.2">
      <c r="B42" s="13"/>
      <c r="C42" s="128"/>
      <c r="D42" s="10"/>
      <c r="E42" s="17"/>
      <c r="F42" s="10"/>
      <c r="M42" s="14"/>
    </row>
    <row r="43" spans="2:14" ht="28.5" customHeight="1" x14ac:dyDescent="0.2">
      <c r="B43" s="13"/>
      <c r="M43" s="14"/>
    </row>
    <row r="44" spans="2:14" ht="28.5" customHeight="1" x14ac:dyDescent="0.2">
      <c r="B44" s="13"/>
      <c r="M44" s="14"/>
    </row>
    <row r="45" spans="2:14" ht="28.5" customHeight="1" x14ac:dyDescent="0.2">
      <c r="B45" s="13"/>
      <c r="M45" s="14"/>
    </row>
    <row r="46" spans="2:14" ht="13.5" thickBot="1" x14ac:dyDescent="0.25">
      <c r="B46" s="13"/>
      <c r="M46" s="14"/>
    </row>
    <row r="47" spans="2:14" ht="20.100000000000001" customHeight="1" thickBot="1" x14ac:dyDescent="0.25">
      <c r="B47" s="189" t="s">
        <v>150</v>
      </c>
      <c r="C47" s="190"/>
      <c r="D47" s="190"/>
      <c r="E47" s="190"/>
      <c r="F47" s="190"/>
      <c r="G47" s="190"/>
      <c r="H47" s="190"/>
      <c r="I47" s="190"/>
      <c r="J47" s="190"/>
      <c r="K47" s="190"/>
      <c r="L47" s="190"/>
      <c r="M47" s="191"/>
      <c r="N47" s="39"/>
    </row>
    <row r="48" spans="2:14" ht="12.75" customHeight="1" x14ac:dyDescent="0.2">
      <c r="B48" s="13"/>
      <c r="M48" s="14"/>
    </row>
    <row r="49" spans="2:13" ht="14.25" customHeight="1" x14ac:dyDescent="0.2">
      <c r="B49" s="13"/>
      <c r="C49" s="15"/>
      <c r="D49" s="16"/>
      <c r="E49" s="16"/>
      <c r="F49" s="16"/>
      <c r="G49" s="16"/>
      <c r="H49" s="16"/>
      <c r="I49" s="16"/>
      <c r="J49" s="17"/>
      <c r="K49" s="17"/>
      <c r="L49" s="18"/>
      <c r="M49" s="14"/>
    </row>
    <row r="50" spans="2:13" ht="37.5" customHeight="1" x14ac:dyDescent="0.2">
      <c r="B50" s="13"/>
      <c r="C50" s="31" t="s">
        <v>84</v>
      </c>
      <c r="D50" s="32" t="str">
        <f>D26</f>
        <v>% Avance promedio</v>
      </c>
      <c r="E50" s="32" t="s">
        <v>92</v>
      </c>
      <c r="F50" s="25"/>
      <c r="G50" s="25"/>
      <c r="H50" s="25"/>
      <c r="I50" s="25"/>
      <c r="M50" s="14"/>
    </row>
    <row r="51" spans="2:13" ht="37.5" customHeight="1" x14ac:dyDescent="0.2">
      <c r="B51" s="13"/>
      <c r="C51" s="33" t="s">
        <v>86</v>
      </c>
      <c r="D51" s="129">
        <f>AVERAGE('Seguimiento PEI - 3T 2025'!AR13:AR15)</f>
        <v>0.98148518518518524</v>
      </c>
      <c r="E51" s="27">
        <v>3</v>
      </c>
      <c r="F51" s="10"/>
      <c r="G51" s="17"/>
      <c r="H51" s="19"/>
      <c r="I51" s="19"/>
      <c r="M51" s="14"/>
    </row>
    <row r="52" spans="2:13" ht="37.5" customHeight="1" x14ac:dyDescent="0.2">
      <c r="B52" s="13"/>
      <c r="C52" s="33" t="s">
        <v>87</v>
      </c>
      <c r="D52" s="129">
        <f>'Seguimiento PEI - 3T 2025'!AR17</f>
        <v>0.5</v>
      </c>
      <c r="E52" s="27">
        <v>1</v>
      </c>
      <c r="F52" s="10"/>
      <c r="G52" s="17"/>
      <c r="H52" s="19"/>
      <c r="I52" s="19"/>
      <c r="M52" s="14"/>
    </row>
    <row r="53" spans="2:13" ht="37.5" customHeight="1" x14ac:dyDescent="0.2">
      <c r="B53" s="13"/>
      <c r="C53" s="33" t="s">
        <v>37</v>
      </c>
      <c r="D53" s="129">
        <f>AVERAGE('Seguimiento PEI - 3T 2025'!AR7:AR8)</f>
        <v>0</v>
      </c>
      <c r="E53" s="27">
        <v>2</v>
      </c>
      <c r="F53" s="10"/>
      <c r="G53" s="17"/>
      <c r="H53" s="19"/>
      <c r="I53" s="19"/>
      <c r="M53" s="14"/>
    </row>
    <row r="54" spans="2:13" ht="37.5" customHeight="1" x14ac:dyDescent="0.2">
      <c r="B54" s="13"/>
      <c r="C54" s="33" t="s">
        <v>88</v>
      </c>
      <c r="D54" s="129">
        <f>AVERAGE('Seguimiento PEI - 3T 2025'!AR5:AR6)</f>
        <v>0.5357142857142857</v>
      </c>
      <c r="E54" s="27">
        <v>2</v>
      </c>
      <c r="F54" s="10"/>
      <c r="G54" s="17"/>
      <c r="H54" s="19"/>
      <c r="I54" s="19"/>
      <c r="M54" s="14"/>
    </row>
    <row r="55" spans="2:13" ht="37.5" customHeight="1" x14ac:dyDescent="0.2">
      <c r="B55" s="13"/>
      <c r="C55" s="33" t="s">
        <v>89</v>
      </c>
      <c r="D55" s="129">
        <f>AVERAGE('Seguimiento PEI - 3T 2025'!AR9:AR12)</f>
        <v>0.5292</v>
      </c>
      <c r="E55" s="27">
        <v>4</v>
      </c>
      <c r="F55" s="10"/>
      <c r="G55" s="17"/>
      <c r="H55" s="19"/>
      <c r="I55" s="19"/>
      <c r="M55" s="14"/>
    </row>
    <row r="56" spans="2:13" ht="37.5" customHeight="1" x14ac:dyDescent="0.2">
      <c r="B56" s="13"/>
      <c r="C56" s="33" t="s">
        <v>90</v>
      </c>
      <c r="D56" s="129">
        <f>('Seguimiento PEI - 3T 2025'!AR4+'Seguimiento PEI - 3T 2025'!AR18)/2</f>
        <v>0.5</v>
      </c>
      <c r="E56" s="27">
        <v>2</v>
      </c>
      <c r="F56" s="10"/>
      <c r="G56" s="17"/>
      <c r="H56" s="19"/>
      <c r="I56" s="19"/>
      <c r="M56" s="14"/>
    </row>
    <row r="57" spans="2:13" ht="18.75" customHeight="1" x14ac:dyDescent="0.2">
      <c r="B57" s="13"/>
      <c r="C57" s="25"/>
      <c r="D57" s="26"/>
      <c r="E57" s="19"/>
      <c r="F57" s="19"/>
      <c r="G57" s="19"/>
      <c r="H57" s="19"/>
      <c r="I57" s="19"/>
      <c r="J57" s="20"/>
      <c r="K57" s="18"/>
      <c r="L57" s="18"/>
      <c r="M57" s="14"/>
    </row>
    <row r="58" spans="2:13" ht="273" customHeight="1" x14ac:dyDescent="0.2">
      <c r="B58" s="13"/>
      <c r="C58" s="25"/>
      <c r="D58" s="26"/>
      <c r="E58" s="19"/>
      <c r="F58" s="19"/>
      <c r="G58" s="19"/>
      <c r="H58" s="19"/>
      <c r="I58" s="19"/>
      <c r="J58" s="20"/>
      <c r="K58" s="18"/>
      <c r="L58" s="18"/>
      <c r="M58" s="14"/>
    </row>
    <row r="59" spans="2:13" ht="14.25" customHeight="1" thickBot="1" x14ac:dyDescent="0.25">
      <c r="B59" s="21"/>
      <c r="C59" s="22"/>
      <c r="D59" s="23"/>
      <c r="E59" s="22"/>
      <c r="F59" s="22"/>
      <c r="G59" s="22"/>
      <c r="H59" s="22"/>
      <c r="I59" s="22"/>
      <c r="J59" s="22"/>
      <c r="K59" s="22"/>
      <c r="L59" s="22"/>
      <c r="M59" s="24"/>
    </row>
  </sheetData>
  <sheetProtection algorithmName="SHA-512" hashValue="7Nj1IfmCAavzD/IQVa7M03D1HEbdl+pB+tjb1ejLmX/y7izRSjHSQA08N0aXz57LZU2lXX65cz2BLJ4YgjmfWg==" saltValue="+pWgdHf/nslzM3IUX/bEDA==" spinCount="100000" sheet="1" objects="1" scenarios="1"/>
  <mergeCells count="21">
    <mergeCell ref="C21:E21"/>
    <mergeCell ref="B47:M47"/>
    <mergeCell ref="C11:E14"/>
    <mergeCell ref="F11:F14"/>
    <mergeCell ref="C15:E17"/>
    <mergeCell ref="F15:F17"/>
    <mergeCell ref="C18:E20"/>
    <mergeCell ref="F18:F20"/>
    <mergeCell ref="H10:H11"/>
    <mergeCell ref="I10:I11"/>
    <mergeCell ref="B24:M24"/>
    <mergeCell ref="B2:M2"/>
    <mergeCell ref="H7:H9"/>
    <mergeCell ref="I7:I9"/>
    <mergeCell ref="C5:E7"/>
    <mergeCell ref="F5:F7"/>
    <mergeCell ref="C8:E10"/>
    <mergeCell ref="F8:F10"/>
    <mergeCell ref="C4:E4"/>
    <mergeCell ref="H5:H6"/>
    <mergeCell ref="I5:I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C300-A56A-432E-97C7-01B5095515F7}">
  <dimension ref="A1:A8"/>
  <sheetViews>
    <sheetView workbookViewId="0">
      <selection activeCell="A9" sqref="A9"/>
    </sheetView>
  </sheetViews>
  <sheetFormatPr baseColWidth="10" defaultRowHeight="15" x14ac:dyDescent="0.25"/>
  <cols>
    <col min="1" max="1" width="62.140625" customWidth="1"/>
  </cols>
  <sheetData>
    <row r="1" spans="1:1" x14ac:dyDescent="0.25">
      <c r="A1" s="147" t="s">
        <v>153</v>
      </c>
    </row>
    <row r="2" spans="1:1" x14ac:dyDescent="0.25">
      <c r="A2" t="s">
        <v>154</v>
      </c>
    </row>
    <row r="3" spans="1:1" x14ac:dyDescent="0.25">
      <c r="A3" t="s">
        <v>88</v>
      </c>
    </row>
    <row r="4" spans="1:1" x14ac:dyDescent="0.25">
      <c r="A4" t="s">
        <v>37</v>
      </c>
    </row>
    <row r="5" spans="1:1" x14ac:dyDescent="0.25">
      <c r="A5" t="s">
        <v>19</v>
      </c>
    </row>
    <row r="6" spans="1:1" x14ac:dyDescent="0.25">
      <c r="A6" t="s">
        <v>152</v>
      </c>
    </row>
    <row r="7" spans="1:1" x14ac:dyDescent="0.25">
      <c r="A7" t="s">
        <v>155</v>
      </c>
    </row>
    <row r="8" spans="1:1" x14ac:dyDescent="0.25">
      <c r="A8"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D1CC6-462F-4C9A-A700-C327479B4C4C}">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078d6b7f-86fb-47aa-a5fb-45a141d09143"/>
    <ds:schemaRef ds:uri="http://schemas.microsoft.com/office/2006/documentManagement/types"/>
    <ds:schemaRef ds:uri="http://purl.org/dc/dcmitype/"/>
    <ds:schemaRef ds:uri="3e82ca5b-96cf-4758-bde1-7c773396b7ec"/>
    <ds:schemaRef ds:uri="http://purl.org/dc/elements/1.1/"/>
  </ds:schemaRefs>
</ds:datastoreItem>
</file>

<file path=customXml/itemProps3.xml><?xml version="1.0" encoding="utf-8"?>
<ds:datastoreItem xmlns:ds="http://schemas.openxmlformats.org/officeDocument/2006/customXml" ds:itemID="{3DB29C83-A76F-4953-BDE2-B74A3F5803C3}">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3</vt:i4>
      </vt:variant>
    </vt:vector>
  </HeadingPairs>
  <TitlesOfParts>
    <vt:vector size="3" baseType="lpstr">
      <vt:lpstr>Seguimiento PEI - 3T 2025</vt:lpstr>
      <vt:lpstr>Graficas 3T-2025</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cp:lastPrinted>2025-08-06T02:06:38Z</cp:lastPrinted>
  <dcterms:created xsi:type="dcterms:W3CDTF">2023-09-24T21:36:18Z</dcterms:created>
  <dcterms:modified xsi:type="dcterms:W3CDTF">2026-05-20T20:44:27Z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