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PLAN ESTRATEGICO INSTITUCIONAL 2023-2026/SEGUIMIENTOS/"/>
    </mc:Choice>
  </mc:AlternateContent>
  <xr:revisionPtr revIDLastSave="2555" documentId="13_ncr:1_{CE4EE334-DC56-4E4B-9471-3C10E2CC88EF}" xr6:coauthVersionLast="47" xr6:coauthVersionMax="47" xr10:uidLastSave="{68BD2C1D-7057-4E54-B372-CC2E41F9A5F5}"/>
  <workbookProtection workbookAlgorithmName="SHA-512" workbookHashValue="nqmqjQWXzotgOLSjCJAEBYgc7fdn84SnEUGjbMY4KODZG4cEDq1AZ2I0l0SA0+hcalkXb2TMYFCEQ5RpAL9gNA==" workbookSaltValue="6cKsQnuV5j+MXQ0FHj5QAA==" workbookSpinCount="100000" lockStructure="1"/>
  <bookViews>
    <workbookView xWindow="-120" yWindow="-120" windowWidth="20730" windowHeight="11040" xr2:uid="{00000000-000D-0000-FFFF-FFFF00000000}"/>
  </bookViews>
  <sheets>
    <sheet name="Seguimiento PEI - 2T 2025" sheetId="8" r:id="rId1"/>
    <sheet name="Graficas 2T-2025" sheetId="5" state="hidden" r:id="rId2"/>
    <sheet name="Listas" sheetId="10" state="hidden" r:id="rId3"/>
  </sheets>
  <externalReferences>
    <externalReference r:id="rId4"/>
  </externalReferences>
  <definedNames>
    <definedName name="_xlnm._FilterDatabase" localSheetId="0" hidden="1">'Seguimiento PEI - 2T 2025'!$A$3:$BD$19</definedName>
    <definedName name="Modelo_Integrado_de_Planeación_y_Gestión">#REF!</definedName>
    <definedName name="Objetivos_de_Desarrollo_Sostenibles_ODS">#REF!</definedName>
    <definedName name="Organización_para_la_Cooperación_y_el_Desarrollo_Económicos_OCDE">#REF!</definedName>
    <definedName name="Plan_Marco_de_Implementación_PMI">#REF!</definedName>
    <definedName name="Plan_Nacional_de_Desarrollo_Colombia_Potencia_de_Vida_2022_2026_PND">#REF!</definedName>
    <definedName name="Política_Pública_CONPES">#REF!</definedName>
    <definedName name="Proyectos_de_inversión">#REF!</definedName>
    <definedName name="Recomendaciones_de_Transparencia_por_Colombia">#REF!</definedName>
    <definedName name="Trazado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 i="8" l="1"/>
  <c r="G5" i="8"/>
  <c r="BC15" i="8" l="1"/>
  <c r="BC8" i="8"/>
  <c r="BD8" i="8" s="1"/>
  <c r="BD15" i="8"/>
  <c r="G13" i="8"/>
  <c r="AQ12" i="8"/>
  <c r="AR12" i="8" s="1"/>
  <c r="AQ9" i="8"/>
  <c r="AI14" i="8"/>
  <c r="AK14" i="8"/>
  <c r="AK13" i="8"/>
  <c r="AK15" i="8"/>
  <c r="D50" i="5" l="1"/>
  <c r="U9" i="8"/>
  <c r="W9" i="8" s="1"/>
  <c r="W5" i="8"/>
  <c r="X5" i="8" s="1"/>
  <c r="W6" i="8"/>
  <c r="W7" i="8"/>
  <c r="W8" i="8"/>
  <c r="X8" i="8" s="1"/>
  <c r="W10" i="8"/>
  <c r="W11" i="8"/>
  <c r="W13" i="8"/>
  <c r="W14" i="8"/>
  <c r="W15" i="8"/>
  <c r="X15" i="8" s="1"/>
  <c r="W17" i="8"/>
  <c r="W18" i="8"/>
  <c r="W4" i="8"/>
  <c r="U12" i="8"/>
  <c r="W12" i="8" s="1"/>
  <c r="U16" i="8"/>
  <c r="W16" i="8" s="1"/>
  <c r="AQ4" i="8"/>
  <c r="AR4" i="8" s="1"/>
  <c r="AQ5" i="8"/>
  <c r="AR5" i="8" s="1"/>
  <c r="AH5" i="8"/>
  <c r="AH6" i="8"/>
  <c r="AH7" i="8"/>
  <c r="AH8" i="8"/>
  <c r="AH11" i="8"/>
  <c r="AH13" i="8"/>
  <c r="AH14" i="8"/>
  <c r="AH15" i="8"/>
  <c r="AH16" i="8"/>
  <c r="AH17" i="8"/>
  <c r="AH18" i="8"/>
  <c r="AH4" i="8"/>
  <c r="AG12" i="8"/>
  <c r="AH12" i="8" s="1"/>
  <c r="AG10" i="8"/>
  <c r="AH10" i="8" s="1"/>
  <c r="AG9" i="8"/>
  <c r="AH9" i="8" s="1"/>
  <c r="BA5" i="8"/>
  <c r="BB5" i="8" s="1"/>
  <c r="BA6" i="8"/>
  <c r="BB6" i="8" s="1"/>
  <c r="BA7" i="8"/>
  <c r="BB7" i="8" s="1"/>
  <c r="BA8" i="8"/>
  <c r="BB8" i="8" s="1"/>
  <c r="BA9" i="8"/>
  <c r="BB9" i="8" s="1"/>
  <c r="BA10" i="8"/>
  <c r="BB10" i="8" s="1"/>
  <c r="BA11" i="8"/>
  <c r="BB11" i="8" s="1"/>
  <c r="BA12" i="8"/>
  <c r="BB12" i="8" s="1"/>
  <c r="BA13" i="8"/>
  <c r="BB13" i="8" s="1"/>
  <c r="BA14" i="8"/>
  <c r="BA15" i="8"/>
  <c r="BB15" i="8" s="1"/>
  <c r="BA16" i="8"/>
  <c r="BB16" i="8" s="1"/>
  <c r="BA17" i="8"/>
  <c r="BB17" i="8" s="1"/>
  <c r="BA18" i="8"/>
  <c r="BB18" i="8" s="1"/>
  <c r="BA4" i="8"/>
  <c r="BB4" i="8" s="1"/>
  <c r="AQ6" i="8"/>
  <c r="AR6" i="8" s="1"/>
  <c r="AR7" i="8"/>
  <c r="AQ8" i="8"/>
  <c r="AR8" i="8" s="1"/>
  <c r="AR9" i="8"/>
  <c r="AQ11" i="8"/>
  <c r="AR11" i="8" s="1"/>
  <c r="AQ13" i="8"/>
  <c r="AR13" i="8" s="1"/>
  <c r="AQ14" i="8"/>
  <c r="AR14" i="8" s="1"/>
  <c r="AQ15" i="8"/>
  <c r="AR15" i="8" s="1"/>
  <c r="AQ17" i="8"/>
  <c r="AR17" i="8" s="1"/>
  <c r="D52" i="5" s="1"/>
  <c r="AQ18" i="8"/>
  <c r="M14" i="8"/>
  <c r="G6" i="8"/>
  <c r="I12" i="5"/>
  <c r="D55" i="5" l="1"/>
  <c r="BC10" i="8"/>
  <c r="BD10" i="8" s="1"/>
  <c r="D51" i="5"/>
  <c r="BC5" i="8"/>
  <c r="BD5" i="8" s="1"/>
  <c r="BC4" i="8"/>
  <c r="BD4" i="8" s="1"/>
  <c r="BC18" i="8"/>
  <c r="BD18" i="8" s="1"/>
  <c r="BC17" i="8"/>
  <c r="BD17" i="8" s="1"/>
  <c r="D28" i="5" s="1"/>
  <c r="D54" i="5"/>
  <c r="X16" i="8"/>
  <c r="BC16" i="8"/>
  <c r="BD16" i="8" s="1"/>
  <c r="BB19" i="8"/>
  <c r="BC13" i="8"/>
  <c r="BD13" i="8" s="1"/>
  <c r="BC11" i="8"/>
  <c r="BD11" i="8" s="1"/>
  <c r="BC12" i="8"/>
  <c r="BD12" i="8" s="1"/>
  <c r="X13" i="8"/>
  <c r="D53" i="5"/>
  <c r="BC7" i="8"/>
  <c r="BD7" i="8" s="1"/>
  <c r="D30" i="5" s="1"/>
  <c r="X6" i="8"/>
  <c r="BC6" i="8"/>
  <c r="BD6" i="8" s="1"/>
  <c r="X11" i="8"/>
  <c r="BB14" i="8"/>
  <c r="BC14" i="8"/>
  <c r="BD14" i="8" s="1"/>
  <c r="BC9" i="8"/>
  <c r="BD9" i="8" s="1"/>
  <c r="X9" i="8"/>
  <c r="X7" i="8"/>
  <c r="AH19" i="8"/>
  <c r="AR18" i="8"/>
  <c r="AR19" i="8" s="1"/>
  <c r="X12" i="8"/>
  <c r="F21" i="5"/>
  <c r="L12" i="5"/>
  <c r="BD19" i="8" l="1"/>
  <c r="D33" i="5"/>
  <c r="D31" i="5"/>
  <c r="D56" i="5"/>
  <c r="D27" i="5"/>
  <c r="D32" i="5"/>
  <c r="X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tc={6A036CD7-C501-4D13-8000-F045C153510E}</author>
    <author>tc={D8891ACF-004E-4E78-A80E-4AAE43D45D08}</author>
    <author>tc={2285CE22-42FC-40DB-8991-B6874B87BFCB}</author>
    <author>tc={8BE7136D-608D-47B4-8519-F5B1D51A23E3}</author>
  </authors>
  <commentList>
    <comment ref="E2" authorId="0" shapeId="0" xr:uid="{E668C8D6-751F-4C71-9EB8-F5DA9312606C}">
      <text>
        <r>
          <rPr>
            <b/>
            <sz val="9"/>
            <color indexed="81"/>
            <rFont val="Tahoma"/>
            <family val="2"/>
          </rPr>
          <t>Mide el avance del (los) resultado(s) esperado(s).</t>
        </r>
      </text>
    </comment>
    <comment ref="G2" authorId="0" shapeId="0" xr:uid="{3076EA06-9961-4B9D-9F67-FEF037B8157A}">
      <text>
        <r>
          <rPr>
            <b/>
            <sz val="9"/>
            <color indexed="81"/>
            <rFont val="Tahoma"/>
            <family val="2"/>
          </rPr>
          <t>Valor o estado de los productos al final del periodo de gobierno.</t>
        </r>
      </text>
    </comment>
    <comment ref="W15" authorId="1" shapeId="0" xr:uid="{6A036CD7-C501-4D13-8000-F045C153510E}">
      <text>
        <t>[Comentario encadenado]
Su versión de Excel le permite leer este comentario encadenado; sin embargo, las ediciones que se apliquen se quitarán si el archivo se abre en una versión más reciente de Excel. Más información: https://go.microsoft.com/fwlink/?linkid=870924
Comentario:
    16 departamentos nuevos para la meta cuatrienio</t>
      </text>
    </comment>
    <comment ref="AG15" authorId="2" shapeId="0" xr:uid="{D8891ACF-004E-4E78-A80E-4AAE43D45D0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alcanzaron 10 departamentos nuevos para la meta cuatrienio</t>
      </text>
    </comment>
    <comment ref="AQ15" authorId="3" shapeId="0" xr:uid="{2285CE22-42FC-40DB-8991-B6874B87BFC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llevan 2 departamentos nuevos para la meta cuatrienio</t>
      </text>
    </comment>
    <comment ref="BC15" authorId="4" shapeId="0" xr:uid="{8BE7136D-608D-47B4-8519-F5B1D51A23E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cuatrienio de este indicador es independiente del avance anual. 
La meta cuatrienio de 32 departamentos corresponden a nuevos departamentos visitados durante los 4 años (es decir que se contabilizan una única vez)</t>
      </text>
    </comment>
  </commentList>
</comments>
</file>

<file path=xl/sharedStrings.xml><?xml version="1.0" encoding="utf-8"?>
<sst xmlns="http://schemas.openxmlformats.org/spreadsheetml/2006/main" count="272" uniqueCount="210">
  <si>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</si>
  <si>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</si>
  <si>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</si>
  <si>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</si>
  <si>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</si>
  <si>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</si>
  <si>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</si>
  <si>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 xml:space="preserve">META CUATRIENIO </t>
  </si>
  <si>
    <t>UNIDAD DE MEDIDA</t>
  </si>
  <si>
    <t>RESPONSABLE</t>
  </si>
  <si>
    <t>DESAGREGACIÓN DE META CUATRIENIO</t>
  </si>
  <si>
    <t xml:space="preserve">OBSERVACIONES </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</si>
  <si>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</si>
  <si>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</si>
  <si>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</si>
  <si>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</si>
  <si>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</si>
  <si>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</si>
  <si>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</si>
  <si>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</si>
  <si>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</si>
  <si>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</si>
  <si>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</si>
  <si>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</si>
  <si>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</si>
  <si>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</si>
  <si>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</si>
  <si>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</si>
  <si>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</si>
  <si>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</si>
  <si>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</si>
  <si>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</si>
  <si>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</si>
  <si>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</si>
  <si>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</si>
  <si>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</si>
  <si>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</si>
  <si>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</si>
  <si>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</si>
  <si>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</si>
  <si>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</si>
  <si>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</si>
  <si>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</si>
  <si>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</si>
  <si>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</si>
  <si>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</si>
  <si>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 xml:space="preserve">Porcentaje de cumplimiento del cronograma de trabajo del proyecto </t>
  </si>
  <si>
    <t>No aplica</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</si>
  <si>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</si>
  <si>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t>Interoperabilidad SECOP con el Registro Único de Proponentes - RUP</t>
  </si>
  <si>
    <t>2024: Plan de trabajo a ejecutar con Confecámaras para la interoperabilidad con el RUP
2025: Disponibilidad la consulta de manera gratuita y libre del RUP mediante la WEB de la ANCP-CCE u otro mecanismo público y gratuito que se disponga.
2026: Puesta en marcha en producción del Directorio Único de Proveedores del Estado</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</si>
  <si>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</si>
  <si>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</si>
  <si>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</si>
  <si>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</si>
  <si>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</si>
  <si>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</si>
  <si>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</si>
  <si>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</si>
  <si>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</si>
  <si>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</si>
  <si>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</si>
  <si>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</si>
  <si>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</si>
  <si>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</si>
  <si>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r>
      <rPr>
        <b/>
        <sz val="10"/>
        <rFont val="Verdana"/>
        <family val="2"/>
      </rPr>
      <t>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</si>
  <si>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</si>
  <si>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</si>
  <si>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</si>
  <si>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</si>
  <si>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</si>
  <si>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</si>
  <si>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</si>
  <si>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</si>
  <si>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</si>
  <si>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</si>
  <si>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</si>
  <si>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</si>
  <si>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</si>
  <si>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</si>
  <si>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</si>
  <si>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</si>
  <si>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Puesta en marcha en producción del Directorio Único de Proveedores del Estado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</si>
  <si>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Número de Sistemas de compras públicas interoperable con el registro Único de Proponentes - RUP</t>
  </si>
  <si>
    <t>Área</t>
  </si>
  <si>
    <t>No. indicadores por áreas</t>
  </si>
  <si>
    <t>Dirección General - GI Articulaciones</t>
  </si>
  <si>
    <t>Dirección General - GI Planeación</t>
  </si>
  <si>
    <t>Subdirección de Gestión Contractual</t>
  </si>
  <si>
    <t>Subdirección de IDT</t>
  </si>
  <si>
    <t>Subdirección de EMAE</t>
  </si>
  <si>
    <t>Total</t>
  </si>
  <si>
    <t>Indicadores programados</t>
  </si>
  <si>
    <t>% DE CUMPLIMIENTO</t>
  </si>
  <si>
    <t>Objetivo estrategico</t>
  </si>
  <si>
    <t>Ejes estrategicos</t>
  </si>
  <si>
    <t>Interinstitucional</t>
  </si>
  <si>
    <t>No. indicadores</t>
  </si>
  <si>
    <t>PROGRAMACIÓN PLAN ESTRATEGICO INSTITUCIONAL (PEI) 2023-2026</t>
  </si>
  <si>
    <t>AVANCE CUATRIENIO</t>
  </si>
  <si>
    <t>Reporte cuantitativo  1T-2023</t>
  </si>
  <si>
    <t>Reporte cuantitativo  1T-2024</t>
  </si>
  <si>
    <t>Reporte cuantitativo  1T-2025</t>
  </si>
  <si>
    <t>Reporte cuantitativo  1T-2026</t>
  </si>
  <si>
    <t>Reporte cuantitativo  2T-2023</t>
  </si>
  <si>
    <t>Reporte cuantitativo  3T-2023</t>
  </si>
  <si>
    <t>Reporte cuantitativo  3T-2024</t>
  </si>
  <si>
    <t>Reporte cuantitativo  4T-2023</t>
  </si>
  <si>
    <t>REPORTE DE AVANCE 2023</t>
  </si>
  <si>
    <t>REPORTE DE AVANCE 2024</t>
  </si>
  <si>
    <t>REPORTE DE AVANCE 2025</t>
  </si>
  <si>
    <t>Reporte cuantitativo  4T-2025</t>
  </si>
  <si>
    <t>Reporte cuantitativo  3T-2025</t>
  </si>
  <si>
    <t>Reporte cuantitativo  2T-2025</t>
  </si>
  <si>
    <t>Reporte cuantitativo  2T-2024</t>
  </si>
  <si>
    <t>Reporte cuantitativo  4T-2024</t>
  </si>
  <si>
    <t>Reporte cuantitativo  2T-2026</t>
  </si>
  <si>
    <t>Reporte cuantitativo  3T-2026</t>
  </si>
  <si>
    <t>Reporte cuantitativo  4T-2026</t>
  </si>
  <si>
    <t>Avance total 2025</t>
  </si>
  <si>
    <t>Avance total 2023</t>
  </si>
  <si>
    <t>Avance total 2024</t>
  </si>
  <si>
    <t>Avance total 2026</t>
  </si>
  <si>
    <t>% de cumplimiento 2023</t>
  </si>
  <si>
    <t>% de cumplimiento 2024</t>
  </si>
  <si>
    <t>% de cumplimiento 2025</t>
  </si>
  <si>
    <t>REPORTE DE AVANCE 2026</t>
  </si>
  <si>
    <t>% de cumplimiento 2026</t>
  </si>
  <si>
    <t>CUMPLIDO EN 2024</t>
  </si>
  <si>
    <t>La Subdirección reporto la actualización del  Modelo de Abastecimiento Estratégico (MAE) en su versión 3.0</t>
  </si>
  <si>
    <t>La Subdirección reporto los siguientes Insumos estratégicos:
Análisis de las dinámicas de la contratación de la Guajira
Análisis implementación de Documentos Tipo</t>
  </si>
  <si>
    <t xml:space="preserve">Se puso en operación “Mi Mercado Popular”, módulo de la Tienda Virtual del Estado Colombiano (TVEC) </t>
  </si>
  <si>
    <t>Conforme al hito establecido para la vigencia 2024, se entrego el plan de trabajo, establecido para dar el desarrollo de la interoperabilidad SECOP/RUP.</t>
  </si>
  <si>
    <t>Se elaboraron los siguientes documentos en cumplimiento de la acción.
Proyecto para el diseño, desarrollo e implementación de la nueva plataforma para el Sistema Electrónico de Contratación Pública – SECOP
Documento que contenga la estrategia para el desarrollo del proyecto.</t>
  </si>
  <si>
    <t>Durante la vigencia se identificó la estructura funcional, roles, responsabilidades, lineamientos y políticas del Plan de Gobernanza de Datos, asociados a la implementación y ejecución del proyecto de Gobierno de Datos con el objetivo de definir el esquema para la toma de decisiones, los mecanismos de verificación, monitoreo, control y seguimiento.</t>
  </si>
  <si>
    <t>Durante la vigencia reportaron el cumplimiento a través de la elaboración de los siguientes Documentos de buenas prácticas contractuales:
Guía de contratación pública sostenible y socialmente responsables
Guía para el manejo de ofertas artificialmente bajas
para incentivar la contratación de mujeres
Manual de Acuerdos Comerciales en Procesos de Contratación 
Guía para promover la participación de las MIPYMES en los procesos de compra y contratación pública”.
Guía para elaborar el Plan Anual de Adquisiciones”
Manual de la modalidad de selección de mínima cuantía</t>
  </si>
  <si>
    <t>La Subdirección reporto la elaboración de los siguientes Documentos normativos:
Resolución No. 725 de 2024
Resolución No. 726 de 2024
Resoluciones 463 del 2024
Resolución 464 del 2024 
Resolución 465 del 2024
Decreto reglamentario 147 del 2024
Decreto reglamentario 874 del 2024</t>
  </si>
  <si>
    <t>Durante la vigencia se estructuraron los siguientes Mecanismos de Agregación de Demanda para la Economía Popular:
IAD Consumibles de impresión
IAD Servicios Generales
IAD Alimentos No perecederos</t>
  </si>
  <si>
    <t>La subdirección mediante los diferentes IAD puestos en operación en el 2024, logró la vinculación de cuatrocientos cuarenta y nueve (449) proveedores, de los cuales ciento treinta y ocho (138)  pertenecen a la economía popular; así, sumados los proveedores de los instrumentos puestos en operación en el año 2023, se tiene un total de quinientos sesenta y seis (566) proveedores, de los cuales ciento sesenta y seis (166) corresponden a actores de la economía popular, representando esto el 29.33% de los proveedores habilitados en la Tienda Virtual del Estado Colombiano (TVEC) y en el módulo Mi Mercado Popular.</t>
  </si>
  <si>
    <t>En cumplimiento de este Indicador se reporto la elaboración del Documento de diagnóstico del modelo de operación de la entidad, del Plan de implementación del modelo, y de herramientas de construcción y seguimiento del SIG.</t>
  </si>
  <si>
    <t>En la vigencia 2024 mediante los procesos de capacitación en las tres modalidades: presencial, e-learning y virtual se logró capacitar a un total de 50.302 personas.</t>
  </si>
  <si>
    <t>Las capacitaciones se han centrado en brindar conocimientos básicos sobre los procesos de contratación y en cómo participar como proveedores. En la vigencia 2024, se identificaron 7.311 actores de la economía popular que participaron de las capacitaciones.</t>
  </si>
  <si>
    <t xml:space="preserve">La estrategia hizo presencia en 22 departamentos del país por medio de eventos de capacitación en estos departamentos son: La Guajira; Magdalena; Atlántico; Bolívar; Córdoba; Sucre; Cesar; Antioquia; Risaralda; Valle del Cauca; Nariño; Putumayo; Vichada; Meta; Boyacá; Bogotá D.C.; Arauca; Cundinamarca; Huila; Tolima, Guaviare y Caquetá. </t>
  </si>
  <si>
    <t>Para la vigencia se elaboro la propuesta de rediseño representada por diseño de estructura administrativa, MOPC, y diseño de memorias justificativas. Lo anterior, Aporte a línea estratégica de optimizar el modelo de operación de la Agencia con el propósito de promover sinergias al interior y con otras instituciones, que faciliten los procesos de toma de decisiones y el logro de resultados efectivos.</t>
  </si>
  <si>
    <t>Antioquia, Arauca, Atlántico, Bogotá D.C., Bolívar, Boyacá, Cauca, Cesar, Chocó, Cundinamarca, La Guajira, Magdalena, San Andrés, Providencia y Santa Catalina
Santander, Tolima y Valle del Cauca</t>
  </si>
  <si>
    <t>% Avance promedio</t>
  </si>
  <si>
    <t>Indicadores por área</t>
  </si>
  <si>
    <t xml:space="preserve">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 </t>
  </si>
  <si>
    <t>Número  de personas capacitadas de la economía popular y comunitaria</t>
  </si>
  <si>
    <t>SEGUIMIENTO ACUMULADO</t>
  </si>
  <si>
    <t>SEGUIMIENTO ACUMULADO 2025</t>
  </si>
  <si>
    <t>ombia C...</t>
  </si>
  <si>
    <t>Dirección General - GI de Articulaciones</t>
  </si>
  <si>
    <t>Áreas</t>
  </si>
  <si>
    <t>Subdirección de Información y Desarrollo Técnologico</t>
  </si>
  <si>
    <t xml:space="preserve">Dirección General - GI de Planeación </t>
  </si>
  <si>
    <t xml:space="preserve">Secretaria General </t>
  </si>
  <si>
    <t xml:space="preserve">Sin avances para el periodo, se avanza en la contratación del personal que dará continuidad a la actualización del MAE. </t>
  </si>
  <si>
    <t>A corte de 30 de junio se lleva un avance del 65% del proyecto relacionado con poner a disposición la consulta de manera gratuita y libre del RUP mediante la WEB de la ANCP-CCE u otro mecanismo público y gratuito que se disponga. A la fecha se cuenta con acceso al 90% de la información producto de la interoperabilidad y se lleva un avance del 6% en la generación de la consulta certificada que emitirá la Agencia</t>
  </si>
  <si>
    <t>Durante el periodo se consolidaron los documentos de estudios previos preliminares, proyecto de pliegos de condiciones y observaciones al proyecto del pliego de condiciones para el proceso de selección que tiene como objetivo el desarrollo de la nueva plataforma y la elaboración de los documentos de lineamientos técnicos asociados. Asimismo, se realizaron varias audiencias para socializar el proyecto y explicar los criterios de contratación del proceso cargado en SECOPII. También se llevó a cabo una reunión en la comisión cuarta del Senado con el mismo objetivo, a la cual asistió el Director de la Agencia.</t>
  </si>
  <si>
    <t>Debido al alto numero de observaciones que recibió el proceso de selección CCE-CM-001-2025 para la contratación de la nueva plataforma de compras públicas, la Agencia tomo la decisión de descartar el proceso el 06 de junio a través de la plataforma SECOPII, con el fin de revisar en detalle y ajustar el proceso teniendo en cuentas las observaciones recibidas. Para ello, se avanza en la realización de mesas de trabajo con diferentes actores, para construir y estructurar el nuevo proceso; en paralelo se han realizado actualizaciones a los documentos precontractuales. Asimismo, se adelanta solicitud de vigencias futuras ante el Ministerio de Hacienda y Crédito Público para que la ejecución del contrato pueda realizarse en vigencias 2025 y 2026 de manera continua</t>
  </si>
  <si>
    <t xml:space="preserve">Se entregó un plan de trabajo que incluye los recursos requeridos para desarrollar el proyecto, sin embargo, a  la fecha no se ha comenzado la ejecución de actividades de gobernanza pues no se cuenta con la totalidad de los recursos y el personal para su desarrollo. </t>
  </si>
  <si>
    <t xml:space="preserve">Durante el primer trimestre se capacitaron 2.590, 3.415 y 3.494, en los meses de enero, febrero y marzo respectivamente. </t>
  </si>
  <si>
    <t xml:space="preserve">Durante el segundo trimestre se capacitaron 4.525, 5945 y 5.699, en los meses de abril, mayo y junio respectivamente para un total de 16.169. </t>
  </si>
  <si>
    <t xml:space="preserve">En el marco de la ruta de la democratización de las compras públicas, se capacitaron 347, 395 y 344 personas durante los meses de enero, febrero y marzo respectivamente, pertenecientes a la economía popular. </t>
  </si>
  <si>
    <t>Resumen acciones cualitativas 1T-2025</t>
  </si>
  <si>
    <t>Resumen acciones cualitativas 2T-2025</t>
  </si>
  <si>
    <t>Resumen acciones cualitativas 1T-2023</t>
  </si>
  <si>
    <t>Resumen acciones cualitativas 2T-2023</t>
  </si>
  <si>
    <t>Resumen acciones cualitativas 3T-2023</t>
  </si>
  <si>
    <t>Resumen acciones cualitativas 4T-2023</t>
  </si>
  <si>
    <t>Resumen acciones cualitativas 1T-2024</t>
  </si>
  <si>
    <t>Resumen acciones cualitativas 2T-2024</t>
  </si>
  <si>
    <t>Resumen acciones cualitativas 3T-2024</t>
  </si>
  <si>
    <t>Resumen acciones cualitativas 4T-2024</t>
  </si>
  <si>
    <t>Resumen acciones cualitativa 3T-2025</t>
  </si>
  <si>
    <t>Resumen acciones cualitativa 4T-2025</t>
  </si>
  <si>
    <t>Resumen acciones cualitativas 1T-2026</t>
  </si>
  <si>
    <t>Resumen acciones cualitativas 2T-2026</t>
  </si>
  <si>
    <t>Resumen acciones cualitativas 3T-2026</t>
  </si>
  <si>
    <t>Resumen acciones cualitativas 4T-2026</t>
  </si>
  <si>
    <t>La fecha de entrega no está prevista para este periodo, no obstante, el equipo de la Subdirección de EMAE a cargo viene realizando avances para el cumplimiento del entregable en el tercer trimestre. 
Se ha avanzado en la actualización de la Herramienta de Análisis de la Demanda y Análisis de la Oferta del MAE con capacidad de descarga. Este desarrollo se configura como una actualización que a su vez se implementará en el MAE, para generar su versión MAE 3.1</t>
  </si>
  <si>
    <t>Los productos relacionados con este indicador se tienen previstos para entregar en el tercer y cuarto trimestre. No obstante, se han venido realizando avances sobre los mismos. Los documentos previstos a entregar son: 
1. Evaluación de impacto de los instrumentos de Agregación de Demanda -TVEC en la reducción del gasto público relativo de las entidades Estatales en Colombia.
2. Análisis de los instrumentos de agregación de demanda, y la concentración de la contratación.</t>
  </si>
  <si>
    <t>Se reporta como avance del indicador: 
1. Publicación para comentarios de la Guía de Lineamientos de Transparencia y Selección Objetiva para el departamento de la Guajira - Objetivo Sexto Constitucional de la Sentencia T-302 del 2017. 
2. Revisión para comentarios de la Guía para la contratación directa de convenios solidarios
3. Revisión para comentarios de la Guía para la elaboración de estudios del sector. 
4. Avance del 40% en la estructuración de la guía para la contratación con entidades sin ánimo de lucro y de reconocida idoneidad.</t>
  </si>
  <si>
    <t>Se avanzó en la publicación de los siguientes documentos: 
1. Guía de Lineamientos de Transparencia y Selección Objetiva para el departamento de la Guajira - Objetivo Sexto Constitucional de la Sentencia T-302 del 2017.
2. Guía para la celebración de convenios solidarios que busca promover la participación de organismos de acción comunal, entidades sin ánimo de lucro, cabildos indígenas y en general organismos de la acción civil en las compras y contratación pública.</t>
  </si>
  <si>
    <t>1. Para la generación de nuevos documentos tipo se realizaron mesas de trabajo con diferentes entidades del Gobierno Nacional con el fin de actualizar los documentos tipo del sector de infraestructura social. 
2. Se sostuvieron mesas técnicas con Ministerio de Ambiente para revisar el Documento tipo para la contratación del programa de esterilización quirúrgica gatos y perros de calle.
3. Se realizaron mesas de trabajo con el Departamento Nacional de Planeación cuyo objeto fue socializar el articulado y la exposición de motivos del proyecto normativo de Compras Públicas de Innovación.
4. Se atendieron mesas de trabajo con DNP, Ministerio de Hacienda y Crédito Público, y Presidencia de la Republica en la revisión del proyecto de decreto reglamentario del artículo 101 de la Ley 2294 de 2023.
5. Se publicó para comentarios en la plataforma SUCOP y en la pagina web de la entidad el proyecto de la Resolución “Por la cual se diseñan y organizan los Sistemas Dinámicos de Adquisición”. 
6. Se estructuró el Proyecto de Decreto “Por el cual se modifican los artículos 2.2.1.2.4.2.6., 2.2.1.2.4.2.7. y 2.2.1.2.4.2.8. de la Subsección 2 de la Sección 4 del Capítulo 2 del Título 1 de la Parte 2 del Libro 2 del Decreto 1082 de 2015, Único Reglamentario del Sector Administrativo de Planeación, y se adicionan otras disposiciones a esa misma”, el cual ya cuenta con observaciones por parte del Departamento Nacional de Planeación, CCI, el Ministerio de Trabajo y el Servicio Público del Empleo.</t>
  </si>
  <si>
    <t>Se expidió la Resolución 358 de junio del 2025 “Por la cual se diseñan y organizan los Sistemas Dinámicos de Adquisición”, de conformidad con el artículo 102 del Plan Nacional de Desarrollo.   
Asimismo se avanza en otras acciones como: 
-Mesas de trabajo con el Ministerio de Vivienda para tratar aspectos relacionados con los documentos tipo de infraestructura social.
-Mesas de trabajo con el Ministerio de Ambiente con relación a la Ley 2232 de 2023, específicamente sobre el reúso de plásticos (madera plástica) en procesos contractuales. 
- Se definió la base de datos de actores interesados en participar en la validación y construcción del proyecto de ley “Por el cual se dictan disposiciones para la Compra Pública de Innovación”.</t>
  </si>
  <si>
    <t>No se reporta avance cuantitativo a corte de 30 de junio. No obstante, se avanza en: 
1. Evaluación de ofertas del AMP para el suministro de alimentos perecederos y no perecederos para el consumo humano y su respectiva entrega. 
2.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t>
  </si>
  <si>
    <t>No se reporta avance cuantitativo con corte al 31 de marzo de 2025. No obstante, durante el periodo se avanzado en:
1. Realización de mesas de gobierno empresarial con actores de la economía popular para el IAD de alimentos. 
2. Se recibieron, a través del módulo Mi Mercado Popular de la TVEC, las observaciones al proceso del Instrumento de Agregación de Demanda para la Compraventa y/o Suministro de Alimentos Perecederos y No Perecederos para Consumo Humano.
3. Se habilito la tercera ventana del IAD Consumibles de impresión, la segunda ventana del IAD Servicios generales y la segunda ventana del IAD Alimentos no perecederos y elementos de aseo personal.
4. En marzo fueron habilitados 19 nuevos proveedores en el IAD Dinámico de Servicios Generales de los cuales 10 son microempresas, correspondientes a la segunda ventana de ingreso de dicho mecanismo.
5. Se dio apertura a la segunda ventana de ingreso de nuevos proponentes al IAD/SDA de Software, donde proveedores nacionales pueden ofrecer productos de software y servicios complementarios. 
El 10 de marzo se envió la solicitud al DNP para el ajuste al indicador “ID 119 - Porcentaje de proveedores de economía popular que participan en los mecanismos puestos en operación a partir del 2023” del PND 2022-2026. Lo anterior, teniendo en cuenta que la Agencia desarrolló y puso en operación una nueva plataforma tecnológica de compras públicas, denominada Mi Mercado Popular, destinada exclusivamente a la vinculación y habilitación de actores de la economía popular en los Mecanismos de Agregación de Demanda, la cual representa una nueva fuente de información y de datos para el cálculo del indicador.</t>
  </si>
  <si>
    <t>A corte de marzo se han implementado las siguientes funcionalidades:
1. Incorporación de un nuevo estado para declaratoria de desierto
2. Se ajustó la plataforma para cargar documentos, que de manera simultánea queden publicados en el minisitio
3. Funcionalidad para la subsanación de documentos en cualquier estado.
Con estas funcionalidades se sigue consolidando la optimización de la plataforma para disponer de herramientas para gestionar compras en la economía popular.</t>
  </si>
  <si>
    <t>No se reporta avance cuantitativo a corte de 30 de junio. No obstante, se avanza en: 
1. Evaluación de ofertas del AMP para el suministro de alimentos perecederos y no perecederos para el consumo humano y su respectiva entrega. 
2.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
3. Durante el mes de mayo se habilitaron 33 nuevos proveedores en el Instrumento de Agregación de Demanda Dinámico de Consumibles de Impresión, todos del segmento de microempresas y correspondientes a la tercera ventana de ingreso del mecanismo. 
Con relación a la solicitud de ajuste del indicador, el 08 de abril mediante el oficio No. 20253600096903, el Director de Seguimiento y Evaluación de Políticas Públicas del DNP emitió concepto favorable</t>
  </si>
  <si>
    <t>Las acciones adelantadas han permitido iniciar la consolidación de los cimientos para un modelo de gestión de datos sólido en la ANCP-CCE, al identificar activos, definir estructuras y asignar roles claves para su gobernanza. La designación de responsables del dato va a fortalecer la calidad, trazabilidad y uso ético de la información de la entidad, facilitando su aprovechamiento estratégico. Los proyectos de automatización de documentos tipo, tanto en revisión como en clasificación, representan avances significativos en la supervisión contractual, al reducir la carga manual y generar datos estructurados valiosos para análisis avanzados. 
Estas herramientas fortalecen el control normativo y la transparencia, alineándose con los objetivos del Plan Nacional de Desarrollo y preparando a la entidad para implementar soluciones de analítica más sofisticadas</t>
  </si>
  <si>
    <t>Durante el primer trimestre se visitaron 4 departamentos:  Atlántico, Arauca, Santander y Norte de Santander.</t>
  </si>
  <si>
    <t>Durante el primer trimestre se avanzó en:  
1. Elaboración y aprobación del plan de trabajo del SIG.
2. Elaboración de las herramientas transversales: 
- Matriz de comunicaciones, participación y consulta. 
- Matriz de Partes Interesadas y Grupos de Valor. 
- Matriz de identificación de productos y servicios. 
3. Aplicación de las herramientas a las dependencias y líderes de lo componentes del SIG.
4. Socialización del diseño del Sistema Integrado de Gestión, consolidación de la información de las herramientas enviadas por los enlaces de las dependencias y líderes de componentes y validación de estas mediante mesa de trabajo, el día 25 de marzo de 2025.</t>
  </si>
  <si>
    <t>Durante el trimestre se avanzó: 
1. Aprobación de las herramientas transversales: 
- Matriz de comunicaciones, participación y consulta.
- Matriz de Partes Interesadas y Grupos de Valor.
- Matriz de identificación de productos y servicios.
2. Consolidación, análisis de información, actualización y aprobación del Contexto de la ANCP-CCE
3. Se estableció la estrategia de comunicaciones del SIG con el fin de definir las actividades requeridas para la socialización,  la apropiación y la implementación del sistema integrado de gestión.</t>
  </si>
  <si>
    <t xml:space="preserve">Sin avances para el periodo, se avanza en la contratación del personal que desarrollará los insumos estratégicos. </t>
  </si>
  <si>
    <t>ambia C...</t>
  </si>
  <si>
    <t>No se reporta avance cuantitativo con corte al 31 de marzo de 2025. No obstante, durante el periodo se avanzado en: 
1. Recepción de las observaciones al proceso del Instrumento de Agregación de Demanda para la Compraventa y/o Suministro de Alimentos Perecederos y No Perecederos para Consumo Humano, a través del módulo Mi Mercado Popular de la TVEC.
2. Apertura de ventanas de registro para los Instrumentos de Agregación de Demanda (IAD) en la plataforma Mi Mercado Popular.
3. Análisis de los insumos estadísticos y el comportamiento de la contratación en procesos hasta mínima cuantía en SECOP, para determinar la mejor opción entre las necesidades más recurrentes de las entidades, con lo cual se definirá el mecanismo de agregación de demanda que se estructurará para vinculación directa de actores de la economía popular.</t>
  </si>
  <si>
    <t>Plataforma tecnológica que habilite mecanismos de agregación de demanda por parte de las entidades estatales a actores de la economía popular - Mi Mercado Popular</t>
  </si>
  <si>
    <t xml:space="preserve">Para 2023 plataforma tecnológica que permita efectuar un proceso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</si>
  <si>
    <t>Subdirección de Información y Desarrollo Tecnológico</t>
  </si>
  <si>
    <t xml:space="preserve">A corte de junio, se viene trabajando en la optimización de la plataforma, para disponer de una herramienta de gestión de compras en la economía popular. Esto mediante el desarrollo de actividades de soporte para corrección de defectos y de evolutivos con las nuevas funcionalidades que permiten el adecuado uso de la plataforma para realizar transacciones en los IAD habilitados hasta la fecha. 
Entre los ajustes efectuados en el periodo se encuentran:
1. Release 2.0.3, RFC 666, evolutivos: 
1.1 La validación del CDP debe realizarse durante la publicación del evento, permitan volver adjuntar, editar y validar siif. 
1.2. Implementar los ID para los ordenes de compra y eventos de cotización. 
1.3. Parametrizar la condición de registro obligatorio de todos los productos. 
1.4. Crear las funcionalidades necesarias para descargar el listado de proveedores con la toda la información. 
1.5. Crear las funcionalidades necesarias para descargar el listado de IAD y catálogos en los que se encuentra un proveedor. </t>
  </si>
  <si>
    <t xml:space="preserve">Se ha adelantado reuniones de seguimiento con Confecámaras para el desarrollo base de la interoperabilidad, el cual está a cargo de Confecámaras. 
De manera complementaria desde la SIDT se está articulando un plan B para presentar a la Dirección General, mediante el cual cada Cámara de Comercio debería interoperar con CCE para que se reciban los datos requeridos para dar cumplimiento al artículo 99 del PND. </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</si>
  <si>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 Documento de lineamiento técnico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t>
    </r>
    <r>
      <rPr>
        <b/>
        <sz val="10"/>
        <color rgb="FF000000"/>
        <rFont val="Verdana"/>
        <family val="2"/>
      </rPr>
      <t xml:space="preserve"> 2025</t>
    </r>
    <r>
      <rPr>
        <sz val="10"/>
        <color rgb="FF000000"/>
        <rFont val="Verdana"/>
        <family val="2"/>
      </rPr>
      <t xml:space="preserve"> dos documentos: i). Documento que evidencie el desarrollo del
alcance definido (Informe de pruebas ciclo 2 - Aprobado) para la nueva plataforma.
ii). Documento con el plan de uso y apropiación del alcance definido para la nueva plataforma.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</si>
  <si>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técnico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2025 dos documentos: i) Documento que evidencie el desarrollo del
alcance definido (Informe de pruebas ciclo 2 - Aprobado) para la nueva plataforma.
ii). Documento con el plan de uso y apropiación del alcance definido para la nueva plataforma.
Para 2026 Documento que contenga los términos de referencia para salir a contratar a un desarrollador para la plataforma integral de compras públicas.</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</si>
  <si>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políticas y estándares de datos y la definición e implementación de la estructura inicial de lo que seria la oficina de datos
Para </t>
    </r>
    <r>
      <rPr>
        <b/>
        <sz val="10"/>
        <color theme="1"/>
        <rFont val="Verdana"/>
        <family val="2"/>
      </rPr>
      <t>2025</t>
    </r>
    <r>
      <rPr>
        <sz val="10"/>
        <color theme="1"/>
        <rFont val="Verdana"/>
        <family val="2"/>
      </rPr>
      <t xml:space="preserve"> el hito contempla la terminación del  plan táctico y operativo del modelo de gobierno de datos que incluye la gestión de datos, la implementación de herramientas de analítica de datos y la consolidación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Comité de Gobierno de Datos</t>
    </r>
  </si>
  <si>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políticas y estándares de datos y la definición e implementación de la estructura inicial de lo que seria la oficina de datos
Para 2025 el hito contempla la terminación del  plan táctico y operativo del modelo de gobierno de datos que incluye la gestión de datos, la implementación de herramientas de analítica de datos y la consolidación de la oficina de datos
Para 2026 el hito será contar con un modelo maduro de gobierno de datos a la luz de las buenas prácticas, liderado por el Comité de Gobierno de Datos</t>
  </si>
  <si>
    <t xml:space="preserve">En el marco de la ruta de la democratización, se capacitaron 922, 1.474 y 925 personas de la economía popular durante los meses de abril mayo y junio.  </t>
  </si>
  <si>
    <t>Durante el segundo trimestres visitaron 17 departamentos: 
Boyacá, Huila y Guaviare, Magdalena, Bolívar, Caquetá, Tolima, Sucre, Córdoba, Nariño, Bogotá, Quindío, Cesar, Valle del Cauca, Cauca, Chocó, y La Guajira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</si>
  <si>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elaborados, para un avance estimado del 24%. A junio del 2024 se deben tener elaborados los restantes 4 documentos, para un avance del 56%, alcanzando el 80% proyectado del Plan Estratégico para esa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</si>
</sst>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23" x14ac:knownFonts="1">
    <font>
      <sz val="11"/>
      <color theme="1"/>
      <name val="Calibri"/>
      <family val="2"/>
      <scheme val="minor"/>
    </font>
    <font>
      <b/>
      <sz val="11"/>
      <color theme="1"/>
      <name val="Calibri"/>
      <family val="2"/>
      <scheme val="minor"/>
    </font>
    <font>
      <b/>
      <sz val="9"/>
      <color indexed="81"/>
      <name val="Tahoma"/>
      <family val="2"/>
    </font>
    <font>
      <sz val="8"/>
      <name val="Calibri"/>
      <family val="2"/>
      <scheme val="minor"/>
    </font>
    <font>
      <sz val="11"/>
      <color theme="1"/>
      <name val="Calibri"/>
      <family val="2"/>
      <scheme val="minor"/>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b/>
      <sz val="11"/>
      <color theme="1"/>
      <name val="Verdana"/>
      <family val="2"/>
    </font>
    <font>
      <b/>
      <sz val="12"/>
      <color rgb="FF000000"/>
      <name val="Verdana"/>
      <family val="2"/>
    </font>
    <font>
      <b/>
      <sz val="12"/>
      <name val="Verdana"/>
      <family val="2"/>
    </font>
    <font>
      <b/>
      <sz val="10"/>
      <color theme="1"/>
      <name val="Verdana"/>
      <family val="2"/>
    </font>
    <font>
      <sz val="10"/>
      <color theme="1"/>
      <name val="Verdana"/>
      <family val="2"/>
    </font>
    <font>
      <b/>
      <sz val="12"/>
      <color theme="1"/>
      <name val="Verdana"/>
      <family val="2"/>
    </font>
    <font>
      <sz val="11"/>
      <color theme="1"/>
      <name val="Verdana"/>
      <family val="2"/>
    </font>
    <font>
      <sz val="9"/>
      <color rgb="FFFFFFFF"/>
      <name val="Segoe UI"/>
      <family val="2"/>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8"/>
        <bgColor indexed="64"/>
      </patternFill>
    </fill>
  </fills>
  <borders count="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s>
  <cellStyleXfs count="3">
    <xf numFmtId="0" fontId="0" fillId="0" borderId="0"/>
    <xf numFmtId="9" fontId="4" fillId="0" borderId="0" applyFont="0" applyFill="0" applyBorder="0" applyAlignment="0" applyProtection="0"/>
    <xf numFmtId="44" fontId="4" fillId="0" borderId="0" applyFont="0" applyFill="0" applyBorder="0" applyAlignment="0" applyProtection="0"/>
  </cellStyleXfs>
  <cellXfs count="204">
    <xf numFmtId="0" fontId="0" fillId="0" borderId="0" xfId="0"/>
    <xf numFmtId="0" fontId="7" fillId="2" borderId="0" xfId="0" applyFont="1" applyFill="1"/>
    <xf numFmtId="0" fontId="7" fillId="2" borderId="0" xfId="0" applyFont="1" applyFill="1" applyAlignment="1">
      <alignment horizontal="center"/>
    </xf>
    <xf numFmtId="0" fontId="7" fillId="2" borderId="0" xfId="0" applyFont="1" applyFill="1" applyAlignment="1">
      <alignment horizontal="center" vertical="center" wrapText="1"/>
    </xf>
    <xf numFmtId="0" fontId="12" fillId="2" borderId="0" xfId="0" applyFont="1" applyFill="1"/>
    <xf numFmtId="0" fontId="7" fillId="2" borderId="0" xfId="0" applyFont="1" applyFill="1" applyAlignment="1">
      <alignment wrapText="1"/>
    </xf>
    <xf numFmtId="0" fontId="7" fillId="2" borderId="0" xfId="0" applyFont="1" applyFill="1" applyAlignment="1">
      <alignment horizontal="center" wrapText="1"/>
    </xf>
    <xf numFmtId="0" fontId="8" fillId="2" borderId="0" xfId="0" applyFont="1" applyFill="1" applyAlignment="1">
      <alignment horizontal="center" wrapText="1"/>
    </xf>
    <xf numFmtId="0" fontId="14" fillId="2" borderId="0" xfId="0" applyFont="1" applyFill="1" applyAlignment="1">
      <alignment horizontal="center" vertical="center" wrapText="1"/>
    </xf>
    <xf numFmtId="0" fontId="8" fillId="2" borderId="0" xfId="0" applyFont="1" applyFill="1" applyAlignment="1">
      <alignment horizontal="center"/>
    </xf>
    <xf numFmtId="0" fontId="7" fillId="2" borderId="0" xfId="0" applyFont="1" applyFill="1" applyAlignment="1">
      <alignment horizontal="center" vertical="center"/>
    </xf>
    <xf numFmtId="0" fontId="14" fillId="2" borderId="0" xfId="0" applyFont="1" applyFill="1" applyAlignment="1">
      <alignment horizontal="center" vertical="center"/>
    </xf>
    <xf numFmtId="0" fontId="8" fillId="2" borderId="0" xfId="0" applyFont="1" applyFill="1"/>
    <xf numFmtId="0" fontId="7" fillId="2" borderId="5" xfId="0" applyFont="1" applyFill="1" applyBorder="1"/>
    <xf numFmtId="0" fontId="7" fillId="2" borderId="6" xfId="0" applyFont="1" applyFill="1" applyBorder="1"/>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9" fontId="6" fillId="2" borderId="0" xfId="1" applyFont="1" applyFill="1" applyBorder="1" applyAlignment="1">
      <alignment horizontal="center" vertical="center" wrapText="1"/>
    </xf>
    <xf numFmtId="9" fontId="5" fillId="2" borderId="0" xfId="1" applyFont="1" applyFill="1" applyBorder="1" applyAlignment="1">
      <alignment horizontal="center" vertical="center" wrapText="1"/>
    </xf>
    <xf numFmtId="9" fontId="6" fillId="2" borderId="0" xfId="0" applyNumberFormat="1" applyFont="1" applyFill="1" applyAlignment="1">
      <alignment horizontal="center" vertical="center" wrapText="1"/>
    </xf>
    <xf numFmtId="1" fontId="6" fillId="2" borderId="0" xfId="1" applyNumberFormat="1" applyFont="1" applyFill="1" applyBorder="1" applyAlignment="1">
      <alignment horizontal="center" vertical="center" wrapText="1"/>
    </xf>
    <xf numFmtId="0" fontId="7" fillId="2" borderId="7" xfId="0" applyFont="1" applyFill="1" applyBorder="1"/>
    <xf numFmtId="0" fontId="7" fillId="2" borderId="1" xfId="0" applyFont="1" applyFill="1" applyBorder="1"/>
    <xf numFmtId="0" fontId="7" fillId="2" borderId="1" xfId="0" applyFont="1" applyFill="1" applyBorder="1" applyAlignment="1">
      <alignment horizontal="center"/>
    </xf>
    <xf numFmtId="0" fontId="7" fillId="2" borderId="8" xfId="0" applyFont="1" applyFill="1" applyBorder="1"/>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7" fillId="2" borderId="9" xfId="0" applyFont="1" applyFill="1" applyBorder="1" applyAlignment="1">
      <alignment horizontal="center" vertical="center"/>
    </xf>
    <xf numFmtId="0" fontId="15" fillId="2" borderId="0" xfId="0" applyFont="1" applyFill="1"/>
    <xf numFmtId="0" fontId="15" fillId="2" borderId="0" xfId="0" applyFont="1" applyFill="1" applyAlignment="1">
      <alignment horizontal="center" vertical="center"/>
    </xf>
    <xf numFmtId="0" fontId="12" fillId="2" borderId="0" xfId="0" applyFont="1" applyFill="1" applyAlignment="1">
      <alignment horizontal="center" vertical="center"/>
    </xf>
    <xf numFmtId="0" fontId="8" fillId="7" borderId="9" xfId="0" applyFont="1" applyFill="1" applyBorder="1" applyAlignment="1">
      <alignment horizontal="center" vertical="center"/>
    </xf>
    <xf numFmtId="0" fontId="8" fillId="7" borderId="9" xfId="0" applyFont="1" applyFill="1" applyBorder="1" applyAlignment="1">
      <alignment horizontal="center" vertical="center" wrapText="1"/>
    </xf>
    <xf numFmtId="0" fontId="7" fillId="2" borderId="9" xfId="0" applyFont="1" applyFill="1" applyBorder="1" applyAlignment="1">
      <alignment vertical="center" wrapText="1"/>
    </xf>
    <xf numFmtId="0" fontId="8" fillId="8" borderId="9" xfId="0" applyFont="1" applyFill="1" applyBorder="1" applyAlignment="1">
      <alignment horizontal="center" vertical="center" wrapText="1"/>
    </xf>
    <xf numFmtId="0" fontId="8" fillId="8" borderId="9" xfId="0" applyFont="1" applyFill="1" applyBorder="1" applyAlignment="1">
      <alignment horizontal="center" vertical="center"/>
    </xf>
    <xf numFmtId="0" fontId="7" fillId="2" borderId="9" xfId="0" applyFont="1" applyFill="1" applyBorder="1"/>
    <xf numFmtId="0" fontId="7" fillId="2" borderId="0" xfId="0" applyFont="1" applyFill="1" applyAlignment="1">
      <alignment vertical="center"/>
    </xf>
    <xf numFmtId="0" fontId="8" fillId="7" borderId="9" xfId="0" applyFont="1" applyFill="1" applyBorder="1" applyAlignment="1">
      <alignment horizontal="right" vertical="center"/>
    </xf>
    <xf numFmtId="0" fontId="8" fillId="2" borderId="0" xfId="0" applyFont="1" applyFill="1" applyAlignment="1">
      <alignment vertical="center"/>
    </xf>
    <xf numFmtId="0" fontId="9"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9" xfId="0" applyFont="1" applyFill="1" applyBorder="1" applyAlignment="1">
      <alignment horizontal="justify" vertical="center" wrapText="1"/>
    </xf>
    <xf numFmtId="0" fontId="10"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9" fillId="5" borderId="9" xfId="0" applyFont="1" applyFill="1" applyBorder="1" applyAlignment="1">
      <alignment horizontal="justify" vertical="center"/>
    </xf>
    <xf numFmtId="0" fontId="5" fillId="5" borderId="9" xfId="0" applyFont="1" applyFill="1" applyBorder="1" applyAlignment="1">
      <alignment horizontal="center" vertical="center" wrapText="1"/>
    </xf>
    <xf numFmtId="0" fontId="9" fillId="5" borderId="9" xfId="0" applyFont="1" applyFill="1" applyBorder="1" applyAlignment="1">
      <alignment horizontal="justify" vertical="center" wrapText="1"/>
    </xf>
    <xf numFmtId="9" fontId="7" fillId="3" borderId="9" xfId="1" applyFont="1" applyFill="1" applyBorder="1" applyAlignment="1">
      <alignment horizontal="center" vertical="center" wrapText="1"/>
    </xf>
    <xf numFmtId="0" fontId="7" fillId="3" borderId="9" xfId="0" applyFont="1" applyFill="1" applyBorder="1" applyAlignment="1">
      <alignment horizontal="justify" vertical="center" wrapText="1"/>
    </xf>
    <xf numFmtId="2" fontId="7" fillId="3" borderId="9" xfId="0" applyNumberFormat="1" applyFont="1" applyFill="1" applyBorder="1" applyAlignment="1">
      <alignment horizontal="center" vertical="center" wrapText="1"/>
    </xf>
    <xf numFmtId="0" fontId="6" fillId="3" borderId="9" xfId="0" applyFont="1" applyFill="1" applyBorder="1" applyAlignment="1">
      <alignment horizontal="justify" vertical="center" wrapText="1"/>
    </xf>
    <xf numFmtId="0" fontId="8" fillId="5" borderId="9" xfId="0" applyFont="1" applyFill="1" applyBorder="1" applyAlignment="1">
      <alignment horizontal="center" vertical="center" wrapText="1"/>
    </xf>
    <xf numFmtId="1" fontId="7" fillId="5" borderId="9" xfId="0" applyNumberFormat="1" applyFont="1" applyFill="1" applyBorder="1" applyAlignment="1">
      <alignment horizontal="center" vertical="center" wrapText="1"/>
    </xf>
    <xf numFmtId="0" fontId="7" fillId="5" borderId="9" xfId="0" applyFont="1" applyFill="1" applyBorder="1" applyAlignment="1">
      <alignment horizontal="center" vertical="center"/>
    </xf>
    <xf numFmtId="9" fontId="9" fillId="3" borderId="9" xfId="0" applyNumberFormat="1" applyFont="1" applyFill="1" applyBorder="1" applyAlignment="1">
      <alignment horizontal="center" vertical="center" wrapText="1"/>
    </xf>
    <xf numFmtId="0" fontId="9" fillId="3" borderId="32"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9" fillId="3" borderId="32" xfId="0" applyFont="1" applyFill="1" applyBorder="1" applyAlignment="1">
      <alignment horizontal="justify" vertical="center" wrapText="1"/>
    </xf>
    <xf numFmtId="0" fontId="10" fillId="3" borderId="32" xfId="0" applyFont="1" applyFill="1" applyBorder="1" applyAlignment="1">
      <alignment horizontal="center" vertical="center" wrapText="1"/>
    </xf>
    <xf numFmtId="0" fontId="10" fillId="4" borderId="32" xfId="0" applyFont="1" applyFill="1" applyBorder="1" applyAlignment="1">
      <alignment horizontal="center" vertical="center"/>
    </xf>
    <xf numFmtId="0" fontId="9" fillId="3" borderId="30" xfId="0" applyFont="1" applyFill="1" applyBorder="1" applyAlignment="1">
      <alignment horizontal="justify" vertical="center" wrapText="1"/>
    </xf>
    <xf numFmtId="0" fontId="9" fillId="5" borderId="30" xfId="0" applyFont="1" applyFill="1" applyBorder="1" applyAlignment="1">
      <alignment horizontal="justify" vertical="center" wrapText="1"/>
    </xf>
    <xf numFmtId="0" fontId="7" fillId="3" borderId="30" xfId="0" applyFont="1" applyFill="1" applyBorder="1" applyAlignment="1">
      <alignment horizontal="justify" vertical="center" wrapText="1"/>
    </xf>
    <xf numFmtId="0" fontId="9" fillId="3" borderId="33" xfId="0" applyFont="1" applyFill="1" applyBorder="1" applyAlignment="1">
      <alignment horizontal="justify" vertical="center" wrapText="1"/>
    </xf>
    <xf numFmtId="0" fontId="7" fillId="3" borderId="9" xfId="0" applyFont="1" applyFill="1" applyBorder="1"/>
    <xf numFmtId="0" fontId="7" fillId="2" borderId="30" xfId="0" applyFont="1" applyFill="1" applyBorder="1"/>
    <xf numFmtId="0" fontId="7" fillId="3" borderId="32" xfId="0" applyFont="1" applyFill="1" applyBorder="1"/>
    <xf numFmtId="0" fontId="7" fillId="2" borderId="32" xfId="0" applyFont="1" applyFill="1" applyBorder="1"/>
    <xf numFmtId="0" fontId="7" fillId="2" borderId="33" xfId="0" applyFont="1" applyFill="1" applyBorder="1"/>
    <xf numFmtId="0" fontId="11" fillId="3" borderId="9" xfId="0" applyFont="1" applyFill="1" applyBorder="1" applyAlignment="1">
      <alignment horizontal="center" vertical="center" wrapText="1"/>
    </xf>
    <xf numFmtId="0" fontId="16" fillId="5" borderId="9" xfId="0" applyFont="1" applyFill="1" applyBorder="1" applyAlignment="1">
      <alignment horizontal="center" vertical="center" wrapText="1"/>
    </xf>
    <xf numFmtId="9" fontId="11" fillId="3" borderId="9" xfId="1"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9" xfId="0" applyFont="1" applyFill="1" applyBorder="1" applyAlignment="1">
      <alignment horizontal="center" vertical="center"/>
    </xf>
    <xf numFmtId="9" fontId="17" fillId="3" borderId="9" xfId="0" applyNumberFormat="1"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10" fontId="6" fillId="5" borderId="9" xfId="0" applyNumberFormat="1" applyFont="1" applyFill="1" applyBorder="1" applyAlignment="1">
      <alignment horizontal="center" vertical="center" wrapText="1"/>
    </xf>
    <xf numFmtId="9" fontId="11" fillId="10" borderId="36" xfId="1" applyFont="1" applyFill="1" applyBorder="1" applyAlignment="1">
      <alignment horizontal="center" vertical="center"/>
    </xf>
    <xf numFmtId="9" fontId="11" fillId="2" borderId="38" xfId="1" applyFont="1" applyFill="1" applyBorder="1" applyAlignment="1">
      <alignment horizontal="center" vertical="center"/>
    </xf>
    <xf numFmtId="0" fontId="10" fillId="3" borderId="42" xfId="0" applyFont="1" applyFill="1" applyBorder="1" applyAlignment="1">
      <alignment horizontal="center" vertical="center" wrapText="1"/>
    </xf>
    <xf numFmtId="0" fontId="7" fillId="3" borderId="12" xfId="0" applyFont="1" applyFill="1" applyBorder="1"/>
    <xf numFmtId="0" fontId="7" fillId="3" borderId="34" xfId="0" applyFont="1" applyFill="1" applyBorder="1"/>
    <xf numFmtId="0" fontId="8" fillId="10" borderId="37" xfId="0" applyFont="1" applyFill="1" applyBorder="1" applyAlignment="1">
      <alignment horizontal="center" vertical="center" wrapText="1"/>
    </xf>
    <xf numFmtId="0" fontId="8" fillId="9" borderId="38" xfId="0" applyFont="1" applyFill="1" applyBorder="1" applyAlignment="1">
      <alignment horizontal="center" vertical="center"/>
    </xf>
    <xf numFmtId="0" fontId="10" fillId="9" borderId="22" xfId="0" applyFont="1" applyFill="1" applyBorder="1" applyAlignment="1">
      <alignment horizontal="center" vertical="center" wrapText="1"/>
    </xf>
    <xf numFmtId="9" fontId="8" fillId="10" borderId="38" xfId="1" applyFont="1" applyFill="1" applyBorder="1" applyAlignment="1">
      <alignment horizontal="center" vertical="center"/>
    </xf>
    <xf numFmtId="9" fontId="15" fillId="2" borderId="0" xfId="1" applyFont="1" applyFill="1" applyAlignment="1">
      <alignment horizontal="center" vertical="center"/>
    </xf>
    <xf numFmtId="9" fontId="8" fillId="10" borderId="43" xfId="1" applyFont="1" applyFill="1" applyBorder="1" applyAlignment="1">
      <alignment horizontal="center" vertical="center"/>
    </xf>
    <xf numFmtId="9" fontId="15" fillId="2" borderId="22" xfId="1" applyFont="1" applyFill="1" applyBorder="1" applyAlignment="1">
      <alignment horizontal="center" vertical="center"/>
    </xf>
    <xf numFmtId="9" fontId="8" fillId="9" borderId="38" xfId="1" applyFont="1" applyFill="1" applyBorder="1" applyAlignment="1">
      <alignment horizontal="center" vertical="center"/>
    </xf>
    <xf numFmtId="0" fontId="10" fillId="9" borderId="23" xfId="0" applyFont="1" applyFill="1" applyBorder="1" applyAlignment="1">
      <alignment vertical="center" wrapText="1"/>
    </xf>
    <xf numFmtId="0" fontId="8" fillId="9" borderId="44" xfId="0" applyFont="1" applyFill="1" applyBorder="1" applyAlignment="1">
      <alignment horizontal="center" vertical="center"/>
    </xf>
    <xf numFmtId="1" fontId="8" fillId="9" borderId="44" xfId="1" applyNumberFormat="1" applyFont="1" applyFill="1" applyBorder="1" applyAlignment="1">
      <alignment horizontal="center" vertical="center"/>
    </xf>
    <xf numFmtId="10" fontId="8" fillId="9" borderId="44" xfId="1" applyNumberFormat="1" applyFont="1" applyFill="1" applyBorder="1" applyAlignment="1">
      <alignment horizontal="center" vertical="center"/>
    </xf>
    <xf numFmtId="9" fontId="8" fillId="9" borderId="44" xfId="0" applyNumberFormat="1" applyFont="1" applyFill="1" applyBorder="1" applyAlignment="1">
      <alignment horizontal="center" vertical="center"/>
    </xf>
    <xf numFmtId="2" fontId="8" fillId="9" borderId="44" xfId="0" applyNumberFormat="1" applyFont="1" applyFill="1" applyBorder="1" applyAlignment="1">
      <alignment horizontal="center" vertical="center"/>
    </xf>
    <xf numFmtId="9" fontId="8" fillId="9" borderId="44" xfId="1" applyFont="1" applyFill="1" applyBorder="1" applyAlignment="1">
      <alignment horizontal="center" vertical="center"/>
    </xf>
    <xf numFmtId="1" fontId="8" fillId="9" borderId="45" xfId="0" applyNumberFormat="1" applyFont="1" applyFill="1" applyBorder="1" applyAlignment="1">
      <alignment horizontal="center" vertical="center"/>
    </xf>
    <xf numFmtId="0" fontId="8" fillId="10" borderId="22" xfId="0" applyFont="1" applyFill="1" applyBorder="1" applyAlignment="1">
      <alignment horizontal="center" vertical="center" wrapText="1"/>
    </xf>
    <xf numFmtId="0" fontId="8" fillId="9" borderId="39" xfId="0" applyFont="1" applyFill="1" applyBorder="1" applyAlignment="1">
      <alignment horizontal="center" vertical="center"/>
    </xf>
    <xf numFmtId="0" fontId="8" fillId="10" borderId="25" xfId="0" applyFont="1" applyFill="1" applyBorder="1" applyAlignment="1">
      <alignment horizontal="center" vertical="center" wrapText="1"/>
    </xf>
    <xf numFmtId="0" fontId="10" fillId="9" borderId="22" xfId="0" applyFont="1" applyFill="1" applyBorder="1" applyAlignment="1">
      <alignment vertical="center" wrapText="1"/>
    </xf>
    <xf numFmtId="0" fontId="8" fillId="9" borderId="37" xfId="0" applyFont="1" applyFill="1" applyBorder="1" applyAlignment="1">
      <alignment horizontal="center" vertical="center"/>
    </xf>
    <xf numFmtId="9" fontId="8" fillId="10" borderId="35" xfId="1" applyFont="1" applyFill="1" applyBorder="1" applyAlignment="1">
      <alignment horizontal="center" vertical="center"/>
    </xf>
    <xf numFmtId="0" fontId="7" fillId="3" borderId="12" xfId="0" applyFont="1" applyFill="1" applyBorder="1" applyAlignment="1">
      <alignment horizontal="center" vertical="center"/>
    </xf>
    <xf numFmtId="0" fontId="7" fillId="3" borderId="34" xfId="0" applyFont="1" applyFill="1" applyBorder="1" applyAlignment="1">
      <alignment horizontal="center" vertical="center"/>
    </xf>
    <xf numFmtId="9" fontId="7"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xf>
    <xf numFmtId="2" fontId="11" fillId="2" borderId="38" xfId="1" applyNumberFormat="1" applyFont="1" applyFill="1" applyBorder="1" applyAlignment="1">
      <alignment horizontal="center" vertical="center"/>
    </xf>
    <xf numFmtId="0" fontId="7" fillId="3" borderId="9" xfId="0" applyFont="1" applyFill="1" applyBorder="1" applyAlignment="1">
      <alignment horizontal="center" vertical="center"/>
    </xf>
    <xf numFmtId="0" fontId="7" fillId="3" borderId="32" xfId="0" applyFont="1" applyFill="1" applyBorder="1" applyAlignment="1">
      <alignment horizontal="center" vertical="center"/>
    </xf>
    <xf numFmtId="9" fontId="7" fillId="3" borderId="9" xfId="0" applyNumberFormat="1" applyFont="1" applyFill="1" applyBorder="1" applyAlignment="1">
      <alignment horizontal="center" vertical="center"/>
    </xf>
    <xf numFmtId="0" fontId="7" fillId="2" borderId="30" xfId="0" applyFont="1" applyFill="1" applyBorder="1" applyAlignment="1">
      <alignment horizontal="center" vertical="center" wrapText="1"/>
    </xf>
    <xf numFmtId="0" fontId="12" fillId="2" borderId="0" xfId="0" applyFont="1" applyFill="1" applyAlignment="1">
      <alignment horizontal="center" vertical="center" wrapText="1"/>
    </xf>
    <xf numFmtId="0" fontId="7" fillId="2" borderId="33" xfId="0" applyFont="1" applyFill="1" applyBorder="1" applyAlignment="1">
      <alignment horizontal="center" vertical="center" wrapText="1"/>
    </xf>
    <xf numFmtId="10" fontId="7" fillId="3" borderId="9" xfId="0" applyNumberFormat="1" applyFont="1" applyFill="1" applyBorder="1" applyAlignment="1">
      <alignment horizontal="center" vertical="center"/>
    </xf>
    <xf numFmtId="0" fontId="9" fillId="2" borderId="30" xfId="0" applyFont="1" applyFill="1" applyBorder="1" applyAlignment="1">
      <alignment horizontal="center" vertical="center" wrapText="1"/>
    </xf>
    <xf numFmtId="0" fontId="7" fillId="2" borderId="30" xfId="0" applyFont="1" applyFill="1" applyBorder="1" applyAlignment="1">
      <alignment vertical="center" wrapText="1"/>
    </xf>
    <xf numFmtId="10" fontId="8" fillId="9" borderId="38" xfId="1" applyNumberFormat="1" applyFont="1" applyFill="1" applyBorder="1" applyAlignment="1">
      <alignment horizontal="center" vertical="center"/>
    </xf>
    <xf numFmtId="9" fontId="6" fillId="2" borderId="9" xfId="1" applyFont="1" applyFill="1" applyBorder="1" applyAlignment="1">
      <alignment horizontal="center" vertical="center" wrapText="1"/>
    </xf>
    <xf numFmtId="0" fontId="7" fillId="2" borderId="0" xfId="0" applyFont="1" applyFill="1" applyAlignment="1">
      <alignment vertical="center" wrapText="1"/>
    </xf>
    <xf numFmtId="9" fontId="6" fillId="2" borderId="9" xfId="0" applyNumberFormat="1" applyFont="1" applyFill="1" applyBorder="1" applyAlignment="1">
      <alignment horizontal="center" vertical="center" wrapText="1"/>
    </xf>
    <xf numFmtId="9" fontId="15" fillId="2" borderId="0" xfId="0" applyNumberFormat="1" applyFont="1" applyFill="1" applyAlignment="1">
      <alignment horizontal="center" vertical="center"/>
    </xf>
    <xf numFmtId="164" fontId="15" fillId="2" borderId="0" xfId="1" applyNumberFormat="1" applyFont="1" applyFill="1" applyAlignment="1">
      <alignment horizontal="center" vertical="center"/>
    </xf>
    <xf numFmtId="10" fontId="15" fillId="2" borderId="0" xfId="1" applyNumberFormat="1" applyFont="1" applyFill="1" applyAlignment="1">
      <alignment horizontal="center" vertical="center"/>
    </xf>
    <xf numFmtId="9" fontId="7" fillId="3" borderId="9" xfId="1" applyFont="1" applyFill="1" applyBorder="1" applyAlignment="1">
      <alignment horizontal="center" vertical="center"/>
    </xf>
    <xf numFmtId="9" fontId="16" fillId="5" borderId="9" xfId="2" applyNumberFormat="1" applyFont="1" applyFill="1" applyBorder="1" applyAlignment="1">
      <alignment horizontal="center" vertical="center" wrapText="1"/>
    </xf>
    <xf numFmtId="9" fontId="9" fillId="3" borderId="9" xfId="1" applyFont="1" applyFill="1" applyBorder="1" applyAlignment="1">
      <alignment horizontal="center" vertical="center" wrapText="1"/>
    </xf>
    <xf numFmtId="0" fontId="18" fillId="3" borderId="12" xfId="0" applyFont="1" applyFill="1" applyBorder="1" applyAlignment="1">
      <alignment horizontal="center" vertical="center"/>
    </xf>
    <xf numFmtId="10" fontId="8" fillId="9" borderId="38" xfId="0" applyNumberFormat="1" applyFont="1" applyFill="1" applyBorder="1" applyAlignment="1">
      <alignment horizontal="center" vertical="center"/>
    </xf>
    <xf numFmtId="1" fontId="11" fillId="5" borderId="9" xfId="0" applyNumberFormat="1" applyFont="1" applyFill="1" applyBorder="1" applyAlignment="1">
      <alignment horizontal="center" vertical="center" wrapText="1"/>
    </xf>
    <xf numFmtId="1" fontId="20" fillId="2" borderId="38" xfId="1" applyNumberFormat="1" applyFont="1" applyFill="1" applyBorder="1" applyAlignment="1">
      <alignment horizontal="center" vertical="center"/>
    </xf>
    <xf numFmtId="9" fontId="20" fillId="2" borderId="38" xfId="1" applyFont="1" applyFill="1" applyBorder="1" applyAlignment="1">
      <alignment horizontal="center" vertical="center"/>
    </xf>
    <xf numFmtId="10" fontId="20" fillId="2" borderId="38" xfId="1" applyNumberFormat="1" applyFont="1" applyFill="1" applyBorder="1" applyAlignment="1">
      <alignment horizontal="center" vertical="center"/>
    </xf>
    <xf numFmtId="0" fontId="21" fillId="2" borderId="0" xfId="0" applyFont="1" applyFill="1"/>
    <xf numFmtId="0" fontId="19" fillId="2" borderId="0" xfId="0" applyFont="1" applyFill="1"/>
    <xf numFmtId="0" fontId="22" fillId="0" borderId="0" xfId="0" applyFont="1"/>
    <xf numFmtId="9" fontId="12" fillId="2" borderId="0" xfId="0" applyNumberFormat="1" applyFont="1" applyFill="1" applyAlignment="1">
      <alignment horizontal="center" vertical="center"/>
    </xf>
    <xf numFmtId="10" fontId="12" fillId="2" borderId="0" xfId="0" applyNumberFormat="1" applyFont="1" applyFill="1" applyAlignment="1">
      <alignment horizontal="center" vertical="center"/>
    </xf>
    <xf numFmtId="10" fontId="9" fillId="3" borderId="9" xfId="0" applyNumberFormat="1" applyFont="1" applyFill="1" applyBorder="1" applyAlignment="1">
      <alignment horizontal="center" vertical="center"/>
    </xf>
    <xf numFmtId="0" fontId="1" fillId="0" borderId="0" xfId="0" applyFont="1" applyAlignment="1">
      <alignment horizontal="center"/>
    </xf>
    <xf numFmtId="0" fontId="7" fillId="2" borderId="9" xfId="0" applyFont="1" applyFill="1" applyBorder="1" applyAlignment="1">
      <alignment horizontal="justify" vertical="center" wrapText="1"/>
    </xf>
    <xf numFmtId="0" fontId="8" fillId="2" borderId="9" xfId="0" applyFont="1" applyFill="1" applyBorder="1" applyAlignment="1">
      <alignment horizontal="justify" vertical="center"/>
    </xf>
    <xf numFmtId="0" fontId="7" fillId="2" borderId="32" xfId="0" applyFont="1" applyFill="1" applyBorder="1" applyAlignment="1">
      <alignment horizontal="justify" vertical="center" wrapText="1"/>
    </xf>
    <xf numFmtId="0" fontId="9" fillId="2" borderId="9" xfId="0" applyFont="1" applyFill="1" applyBorder="1" applyAlignment="1">
      <alignment horizontal="justify" vertical="center" wrapText="1"/>
    </xf>
    <xf numFmtId="0" fontId="18" fillId="2" borderId="9" xfId="0" applyFont="1" applyFill="1" applyBorder="1" applyAlignment="1">
      <alignment horizontal="justify" vertical="center"/>
    </xf>
    <xf numFmtId="0" fontId="7" fillId="0" borderId="9" xfId="0" applyFont="1" applyBorder="1" applyAlignment="1">
      <alignment horizontal="justify" vertical="center" wrapText="1"/>
    </xf>
    <xf numFmtId="0" fontId="9"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1" fillId="0" borderId="0" xfId="0" applyFont="1" applyAlignment="1">
      <alignment horizontal="center" vertical="center" wrapText="1"/>
    </xf>
    <xf numFmtId="0" fontId="10" fillId="4" borderId="26"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27"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10" borderId="38" xfId="0" applyFont="1" applyFill="1" applyBorder="1" applyAlignment="1">
      <alignment horizontal="center" vertical="center" wrapText="1"/>
    </xf>
    <xf numFmtId="0" fontId="8" fillId="10" borderId="35" xfId="0" applyFont="1" applyFill="1" applyBorder="1" applyAlignment="1">
      <alignment horizontal="center" vertical="center"/>
    </xf>
    <xf numFmtId="0" fontId="8" fillId="10" borderId="36"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21"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9" xfId="0" applyFont="1" applyFill="1" applyBorder="1" applyAlignment="1">
      <alignment horizontal="center" vertical="center"/>
    </xf>
    <xf numFmtId="0" fontId="8" fillId="7"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8" fillId="7" borderId="9" xfId="0" applyFont="1" applyFill="1" applyBorder="1" applyAlignment="1">
      <alignment horizontal="right" vertical="center"/>
    </xf>
  </cellXfs>
  <cellStyles count="3">
    <cellStyle name="Moneda" xfId="2" builtinId="4"/>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NÚMERO DE INDICADORES POR ÁREA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'[1]Seguimiento 2024'!$D$6</c:f>
              <c:strCache>
                <c:ptCount val="1"/>
                <c:pt idx="0">
                  <c:v>No. indicadores por áreas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'[1]Seguimiento 2024'!$C$7:$C$14</c:f>
              <c:strCache>
                <c:ptCount val="8"/>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pt idx="7">
                  <c:v>Total</c:v>
                </c:pt>
              </c:strCache>
            </c:strRef>
          </c:cat>
          <c:val>
            <c:numRef>
              <c:f>'[1]Seguimiento 2024'!$D$7:$D$14</c:f>
              <c:numCache>
                <c:formatCode>General</c:formatCode>
                <c:ptCount val="8"/>
                <c:pt idx="0">
                  <c:v>3</c:v>
                </c:pt>
                <c:pt idx="1">
                  <c:v>1</c:v>
                </c:pt>
                <c:pt idx="2">
                  <c:v>1</c:v>
                </c:pt>
                <c:pt idx="3">
                  <c:v>2</c:v>
                </c:pt>
                <c:pt idx="4">
                  <c:v>2</c:v>
                </c:pt>
                <c:pt idx="5">
                  <c:v>4</c:v>
                </c:pt>
                <c:pt idx="6">
                  <c:v>2</c:v>
                </c:pt>
                <c:pt idx="7">
                  <c:v>15</c:v>
                </c:pt>
              </c:numCache>
            </c:numRef>
          </c:val>
          <c:extLst>
            <c:ext xmlns:c16="http://schemas.microsoft.com/office/drawing/2014/chart" uri="{C3380CC4-5D6E-409C-BE32-E72D297353CC}">
              <c16:uniqueId val="{00000000-56E2-4E69-AF4F-D399242A3175}"/>
            </c:ext>
          </c:extLst>
        </c:ser>
        <c:dLbls>
          <c:dLblPos val="outEnd"/>
          <c:showLegendKey val="0"/>
          <c:showVal val="1"/>
          <c:showCatName val="0"/>
          <c:showSerName val="0"/>
          <c:showPercent val="0"/>
          <c:showBubbleSize val="0"/>
        </c:dLbls>
        <c:gapWidth val="182"/>
        <c:axId val="1043419279"/>
        <c:axId val="1078870431"/>
      </c:barChart>
      <c:catAx>
        <c:axId val="104341927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Área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8870431"/>
        <c:crosses val="autoZero"/>
        <c:auto val="1"/>
        <c:lblAlgn val="ctr"/>
        <c:lblOffset val="100"/>
        <c:noMultiLvlLbl val="0"/>
      </c:catAx>
      <c:valAx>
        <c:axId val="107887043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Indicadores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3419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MX" b="1"/>
              <a:t>AVANCE POR INDICADOR</a:t>
            </a:r>
            <a:endParaRPr lang="en-US" sz="1400" b="1" i="0" u="none" strike="noStrike" kern="1200" spc="0" baseline="0" dirty="0">
              <a:solidFill>
                <a:prstClr val="black">
                  <a:lumMod val="65000"/>
                  <a:lumOff val="35000"/>
                </a:prst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'Seguimiento PEI - 2T 2025'!$E$4:$E$18</c15:sqref>
                  </c15:fullRef>
                </c:ext>
              </c:extLst>
              <c:f>('Seguimiento PEI - 2T 2025'!$E$4:$E$15,'Seguimiento PEI - 2T 2025'!$E$17:$E$18)</c:f>
              <c:strCache>
                <c:ptCount val="14"/>
                <c:pt idx="0">
                  <c:v>Modelo de Abastecimiento Estratégico actualizado</c:v>
                </c:pt>
                <c:pt idx="1">
                  <c:v>Número de documentos elaborados </c:v>
                </c:pt>
                <c:pt idx="2">
                  <c:v>Número de documentos normativos elaborados</c:v>
                </c:pt>
                <c:pt idx="3">
                  <c:v>Número de mecanismos de Agregación de Demanda estructurados para la Economía Popular </c:v>
                </c:pt>
                <c:pt idx="4">
                  <c:v>Porcentaje de proveedores de Economía Popular que participa en los mecanismos puestos en operación a partir del 2023</c:v>
                </c:pt>
                <c:pt idx="5">
                  <c:v>Porcentaje de cumplimiento del cronograma de trabajo del proyecto </c:v>
                </c:pt>
                <c:pt idx="6">
                  <c:v>Número de Sistemas de compras públicas interoperable con el registro Único de Proponentes - RUP</c:v>
                </c:pt>
                <c:pt idx="7">
                  <c:v>Número de documentos funcionales y técnicos relacionados con el desarrollo de una nueva plataforma de compras publicas</c:v>
                </c:pt>
                <c:pt idx="8">
                  <c:v>Porcentaje de cumplimiento del cronograma de trabajo del proyecto </c:v>
                </c:pt>
                <c:pt idx="9">
                  <c:v>Número de personas capacitadas </c:v>
                </c:pt>
                <c:pt idx="10">
                  <c:v>Número  de personas capacitadas de la economía popular y comunitaria</c:v>
                </c:pt>
                <c:pt idx="11">
                  <c:v>Número  de  Departamentos en que se han desarrollado eventos de  capacitación o formación  de manera presencial. </c:v>
                </c:pt>
                <c:pt idx="12">
                  <c:v>Porcentaje del Sistema Integrado de gestión diseñado e implementado </c:v>
                </c:pt>
                <c:pt idx="13">
                  <c:v>Número de insumos estratégicos desarrollados de análisis o evaluación de los instrumentos que diseñe la ANCP-CCE </c:v>
                </c:pt>
              </c:strCache>
            </c:strRef>
          </c:cat>
          <c:val>
            <c:numRef>
              <c:extLst>
                <c:ext xmlns:c15="http://schemas.microsoft.com/office/drawing/2012/chart" uri="{02D57815-91ED-43cb-92C2-25804820EDAC}">
                  <c15:fullRef>
                    <c15:sqref>'Seguimiento PEI - 2T 2025'!$AR$4:$AR$18</c15:sqref>
                  </c15:fullRef>
                </c:ext>
              </c:extLst>
              <c:f>('Seguimiento PEI - 2T 2025'!$AR$4:$AR$15,'Seguimiento PEI - 2T 2025'!$AR$17:$AR$18)</c:f>
              <c:numCache>
                <c:formatCode>0%</c:formatCode>
                <c:ptCount val="14"/>
                <c:pt idx="0">
                  <c:v>0</c:v>
                </c:pt>
                <c:pt idx="1">
                  <c:v>0.25</c:v>
                </c:pt>
                <c:pt idx="2">
                  <c:v>0.14285714285714285</c:v>
                </c:pt>
                <c:pt idx="3">
                  <c:v>0</c:v>
                </c:pt>
                <c:pt idx="4">
                  <c:v>0</c:v>
                </c:pt>
                <c:pt idx="5">
                  <c:v>0.5</c:v>
                </c:pt>
                <c:pt idx="6">
                  <c:v>0.64615384615384608</c:v>
                </c:pt>
                <c:pt idx="7">
                  <c:v>0</c:v>
                </c:pt>
                <c:pt idx="8">
                  <c:v>0.20119999999999999</c:v>
                </c:pt>
                <c:pt idx="9">
                  <c:v>0.57040000000000002</c:v>
                </c:pt>
                <c:pt idx="10">
                  <c:v>0.550875</c:v>
                </c:pt>
                <c:pt idx="11">
                  <c:v>0.84</c:v>
                </c:pt>
                <c:pt idx="12">
                  <c:v>0.5</c:v>
                </c:pt>
                <c:pt idx="13">
                  <c:v>0</c:v>
                </c:pt>
              </c:numCache>
            </c:numRef>
          </c:val>
          <c:extLst>
            <c:ext xmlns:c16="http://schemas.microsoft.com/office/drawing/2014/chart" uri="{C3380CC4-5D6E-409C-BE32-E72D297353CC}">
              <c16:uniqueId val="{00000000-8AB9-48B4-B6B3-4D900DAB7CA4}"/>
            </c:ext>
          </c:extLst>
        </c:ser>
        <c:dLbls>
          <c:dLblPos val="outEnd"/>
          <c:showLegendKey val="0"/>
          <c:showVal val="1"/>
          <c:showCatName val="0"/>
          <c:showSerName val="0"/>
          <c:showPercent val="0"/>
          <c:showBubbleSize val="0"/>
        </c:dLbls>
        <c:gapWidth val="182"/>
        <c:axId val="2091131359"/>
        <c:axId val="2091137599"/>
      </c:barChart>
      <c:catAx>
        <c:axId val="20911313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Nombre</a:t>
                </a:r>
                <a:r>
                  <a:rPr lang="es-CO" baseline="0"/>
                  <a:t> del indicador</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1137599"/>
        <c:crosses val="autoZero"/>
        <c:auto val="1"/>
        <c:lblAlgn val="ctr"/>
        <c:lblOffset val="100"/>
        <c:noMultiLvlLbl val="0"/>
      </c:catAx>
      <c:valAx>
        <c:axId val="209113759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11313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PORCENTAJE</a:t>
            </a:r>
            <a:r>
              <a:rPr lang="en-US" baseline="0"/>
              <a:t> DE AVANCE PROMEDIO POR ÁREA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2T-2025'!$D$50</c:f>
              <c:strCache>
                <c:ptCount val="1"/>
                <c:pt idx="0">
                  <c:v>% Avance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2T-2025'!$C$51:$C$56</c:f>
              <c:strCache>
                <c:ptCount val="6"/>
                <c:pt idx="0">
                  <c:v>Dirección General - GI Articulaciones</c:v>
                </c:pt>
                <c:pt idx="1">
                  <c:v>Dirección General - GI Planeación</c:v>
                </c:pt>
                <c:pt idx="2">
                  <c:v>Subdirección de Negocios</c:v>
                </c:pt>
                <c:pt idx="3">
                  <c:v>Subdirección de Gestión Contractual</c:v>
                </c:pt>
                <c:pt idx="4">
                  <c:v>Subdirección de IDT</c:v>
                </c:pt>
                <c:pt idx="5">
                  <c:v>Subdirección de EMAE</c:v>
                </c:pt>
              </c:strCache>
            </c:strRef>
          </c:cat>
          <c:val>
            <c:numRef>
              <c:f>'Graficas 2T-2025'!$D$51:$D$56</c:f>
              <c:numCache>
                <c:formatCode>0%</c:formatCode>
                <c:ptCount val="6"/>
                <c:pt idx="0">
                  <c:v>0.65375833333333333</c:v>
                </c:pt>
                <c:pt idx="1">
                  <c:v>0.5</c:v>
                </c:pt>
                <c:pt idx="2">
                  <c:v>0</c:v>
                </c:pt>
                <c:pt idx="3">
                  <c:v>0.19642857142857142</c:v>
                </c:pt>
                <c:pt idx="4">
                  <c:v>0.33683846153846153</c:v>
                </c:pt>
                <c:pt idx="5">
                  <c:v>0</c:v>
                </c:pt>
              </c:numCache>
            </c:numRef>
          </c:val>
          <c:extLst>
            <c:ext xmlns:c16="http://schemas.microsoft.com/office/drawing/2014/chart" uri="{C3380CC4-5D6E-409C-BE32-E72D297353CC}">
              <c16:uniqueId val="{00000000-4BE6-4967-BBF0-40B2DC5F33DC}"/>
            </c:ext>
          </c:extLst>
        </c:ser>
        <c:dLbls>
          <c:showLegendKey val="0"/>
          <c:showVal val="0"/>
          <c:showCatName val="0"/>
          <c:showSerName val="0"/>
          <c:showPercent val="0"/>
          <c:showBubbleSize val="0"/>
        </c:dLbls>
        <c:gapWidth val="182"/>
        <c:axId val="287894991"/>
        <c:axId val="287901231"/>
      </c:barChart>
      <c:catAx>
        <c:axId val="287894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901231"/>
        <c:crosses val="autoZero"/>
        <c:auto val="1"/>
        <c:lblAlgn val="ctr"/>
        <c:lblOffset val="100"/>
        <c:noMultiLvlLbl val="0"/>
      </c:catAx>
      <c:valAx>
        <c:axId val="2879012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a:t>
                </a:r>
                <a:r>
                  <a:rPr lang="es-CO" baseline="0"/>
                  <a:t> avance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991"/>
        <c:crosses val="autoZero"/>
        <c:crossBetween val="between"/>
        <c:maj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2T-2025'!$D$26</c:f>
              <c:strCache>
                <c:ptCount val="1"/>
                <c:pt idx="0">
                  <c:v>% Avance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2T-2025'!$C$27:$C$33</c:f>
              <c:strCache>
                <c:ptCount val="7"/>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strCache>
            </c:strRef>
          </c:cat>
          <c:val>
            <c:numRef>
              <c:f>'Graficas 2T-2025'!$D$27:$D$33</c:f>
              <c:numCache>
                <c:formatCode>0%</c:formatCode>
                <c:ptCount val="7"/>
                <c:pt idx="0">
                  <c:v>0.72035411255411252</c:v>
                </c:pt>
                <c:pt idx="1">
                  <c:v>0.44999999999999996</c:v>
                </c:pt>
                <c:pt idx="2">
                  <c:v>1</c:v>
                </c:pt>
                <c:pt idx="3">
                  <c:v>1.20828125</c:v>
                </c:pt>
                <c:pt idx="4">
                  <c:v>0.60434782608695659</c:v>
                </c:pt>
                <c:pt idx="5">
                  <c:v>0.62293214285714282</c:v>
                </c:pt>
                <c:pt idx="6">
                  <c:v>0.51666666666666661</c:v>
                </c:pt>
              </c:numCache>
            </c:numRef>
          </c:val>
          <c:extLst>
            <c:ext xmlns:c16="http://schemas.microsoft.com/office/drawing/2014/chart" uri="{C3380CC4-5D6E-409C-BE32-E72D297353CC}">
              <c16:uniqueId val="{00000000-2F86-4742-96A4-3EDA841061E3}"/>
            </c:ext>
          </c:extLst>
        </c:ser>
        <c:dLbls>
          <c:dLblPos val="outEnd"/>
          <c:showLegendKey val="0"/>
          <c:showVal val="1"/>
          <c:showCatName val="0"/>
          <c:showSerName val="0"/>
          <c:showPercent val="0"/>
          <c:showBubbleSize val="0"/>
        </c:dLbls>
        <c:gapWidth val="219"/>
        <c:overlap val="-27"/>
        <c:axId val="287894511"/>
        <c:axId val="287897391"/>
      </c:barChart>
      <c:catAx>
        <c:axId val="28789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7391"/>
        <c:crosses val="autoZero"/>
        <c:auto val="1"/>
        <c:lblAlgn val="ctr"/>
        <c:lblOffset val="100"/>
        <c:noMultiLvlLbl val="0"/>
      </c:catAx>
      <c:valAx>
        <c:axId val="287897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avance</a:t>
                </a:r>
                <a:r>
                  <a:rPr lang="es-CO" baseline="0"/>
                  <a:t>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5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AVANCE</a:t>
            </a:r>
            <a:r>
              <a:rPr lang="en-US" b="1" baseline="0"/>
              <a:t> POR INDICADOR</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'Seguimiento PEI - 2T 2025'!$BD$2</c:f>
              <c:strCache>
                <c:ptCount val="1"/>
                <c:pt idx="0">
                  <c:v>% DE CUMPLIMIENTO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PEI - 2T 2025'!$E$3:$E$18</c:f>
              <c:strCache>
                <c:ptCount val="16"/>
                <c:pt idx="1">
                  <c:v>Modelo de Abastecimiento Estratégico actualizado</c:v>
                </c:pt>
                <c:pt idx="2">
                  <c:v>Número de documentos elaborados </c:v>
                </c:pt>
                <c:pt idx="3">
                  <c:v>Número de documentos normativos elaborados</c:v>
                </c:pt>
                <c:pt idx="4">
                  <c:v>Número de mecanismos de Agregación de Demanda estructurados para la Economía Popular </c:v>
                </c:pt>
                <c:pt idx="5">
                  <c:v>Porcentaje de proveedores de Economía Popular que participa en los mecanismos puestos en operación a partir del 2023</c:v>
                </c:pt>
                <c:pt idx="6">
                  <c:v>Porcentaje de cumplimiento del cronograma de trabajo del proyecto </c:v>
                </c:pt>
                <c:pt idx="7">
                  <c:v>Número de Sistemas de compras públicas interoperable con el registro Único de Proponentes - RUP</c:v>
                </c:pt>
                <c:pt idx="8">
                  <c:v>Número de documentos funcionales y técnicos relacionados con el desarrollo de una nueva plataforma de compras publicas</c:v>
                </c:pt>
                <c:pt idx="9">
                  <c:v>Porcentaje de cumplimiento del cronograma de trabajo del proyecto </c:v>
                </c:pt>
                <c:pt idx="10">
                  <c:v>Número de personas capacitadas </c:v>
                </c:pt>
                <c:pt idx="11">
                  <c:v>Número  de personas capacitadas de la economía popular y comunitaria</c:v>
                </c:pt>
                <c:pt idx="12">
                  <c:v>Número  de  Departamentos en que se han desarrollado eventos de  capacitación o formación  de manera presencial. </c:v>
                </c:pt>
                <c:pt idx="13">
                  <c:v>Propuesta de rediseño presentada</c:v>
                </c:pt>
                <c:pt idx="14">
                  <c:v>Porcentaje del Sistema Integrado de gestión diseñado e implementado </c:v>
                </c:pt>
                <c:pt idx="15">
                  <c:v>Número de insumos estratégicos desarrollados de análisis o evaluación de los instrumentos que diseñe la ANCP-CCE </c:v>
                </c:pt>
              </c:strCache>
            </c:strRef>
          </c:cat>
          <c:val>
            <c:numRef>
              <c:f>'Seguimiento PEI - 2T 2025'!$BD$3:$BD$18</c:f>
              <c:numCache>
                <c:formatCode>0%</c:formatCode>
                <c:ptCount val="16"/>
                <c:pt idx="1">
                  <c:v>0.7</c:v>
                </c:pt>
                <c:pt idx="2">
                  <c:v>0.60869565217391308</c:v>
                </c:pt>
                <c:pt idx="3">
                  <c:v>0.6</c:v>
                </c:pt>
                <c:pt idx="4">
                  <c:v>1.5</c:v>
                </c:pt>
                <c:pt idx="5">
                  <c:v>0.91656249999999995</c:v>
                </c:pt>
                <c:pt idx="6">
                  <c:v>0.70000000000000007</c:v>
                </c:pt>
                <c:pt idx="7">
                  <c:v>0.62</c:v>
                </c:pt>
                <c:pt idx="8">
                  <c:v>0.5714285714285714</c:v>
                </c:pt>
                <c:pt idx="9">
                  <c:v>0.60030000000000006</c:v>
                </c:pt>
                <c:pt idx="10">
                  <c:v>0.70016233766233771</c:v>
                </c:pt>
                <c:pt idx="11">
                  <c:v>0.58589999999999998</c:v>
                </c:pt>
                <c:pt idx="12">
                  <c:v>0.875</c:v>
                </c:pt>
                <c:pt idx="13">
                  <c:v>1</c:v>
                </c:pt>
                <c:pt idx="14">
                  <c:v>0.44999999999999996</c:v>
                </c:pt>
                <c:pt idx="15">
                  <c:v>0.33333333333333331</c:v>
                </c:pt>
              </c:numCache>
            </c:numRef>
          </c:val>
          <c:extLst>
            <c:ext xmlns:c16="http://schemas.microsoft.com/office/drawing/2014/chart" uri="{C3380CC4-5D6E-409C-BE32-E72D297353CC}">
              <c16:uniqueId val="{00000000-1C75-4333-A88B-B68F4D9ED6DA}"/>
            </c:ext>
          </c:extLst>
        </c:ser>
        <c:dLbls>
          <c:dLblPos val="outEnd"/>
          <c:showLegendKey val="0"/>
          <c:showVal val="1"/>
          <c:showCatName val="0"/>
          <c:showSerName val="0"/>
          <c:showPercent val="0"/>
          <c:showBubbleSize val="0"/>
        </c:dLbls>
        <c:gapWidth val="219"/>
        <c:axId val="228472431"/>
        <c:axId val="228472911"/>
      </c:barChart>
      <c:catAx>
        <c:axId val="22847243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Nombre</a:t>
                </a:r>
                <a:r>
                  <a:rPr lang="es-CO" baseline="0"/>
                  <a:t> del indicador</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472911"/>
        <c:crossesAt val="0"/>
        <c:auto val="1"/>
        <c:lblAlgn val="ctr"/>
        <c:lblOffset val="100"/>
        <c:noMultiLvlLbl val="0"/>
      </c:catAx>
      <c:valAx>
        <c:axId val="2284729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Avance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4724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307861</xdr:colOff>
      <xdr:row>0</xdr:row>
      <xdr:rowOff>244931</xdr:rowOff>
    </xdr:from>
    <xdr:to>
      <xdr:col>3</xdr:col>
      <xdr:colOff>321467</xdr:colOff>
      <xdr:row>0</xdr:row>
      <xdr:rowOff>1342221</xdr:rowOff>
    </xdr:to>
    <xdr:pic>
      <xdr:nvPicPr>
        <xdr:cNvPr id="2" name="Imagen 1" descr="Imagen que contiene Logotipo&#10;&#10;Descripción generada automáticamente">
          <a:extLst>
            <a:ext uri="{FF2B5EF4-FFF2-40B4-BE49-F238E27FC236}">
              <a16:creationId xmlns:a16="http://schemas.microsoft.com/office/drawing/2014/main" id="{5978CC87-35B9-4D87-B405-66D3804B81A0}"/>
            </a:ext>
          </a:extLst>
        </xdr:cNvPr>
        <xdr:cNvPicPr>
          <a:picLocks noChangeAspect="1"/>
        </xdr:cNvPicPr>
      </xdr:nvPicPr>
      <xdr:blipFill>
        <a:blip xmlns:r="http://schemas.openxmlformats.org/officeDocument/2006/relationships" r:embed="rId1"/>
        <a:stretch>
          <a:fillRect/>
        </a:stretch>
      </xdr:blipFill>
      <xdr:spPr>
        <a:xfrm>
          <a:off x="307861" y="244931"/>
          <a:ext cx="2513919" cy="10972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12</xdr:row>
      <xdr:rowOff>130968</xdr:rowOff>
    </xdr:from>
    <xdr:to>
      <xdr:col>11</xdr:col>
      <xdr:colOff>1226343</xdr:colOff>
      <xdr:row>21</xdr:row>
      <xdr:rowOff>0</xdr:rowOff>
    </xdr:to>
    <xdr:graphicFrame macro="">
      <xdr:nvGraphicFramePr>
        <xdr:cNvPr id="2" name="Gráfico 1">
          <a:extLst>
            <a:ext uri="{FF2B5EF4-FFF2-40B4-BE49-F238E27FC236}">
              <a16:creationId xmlns:a16="http://schemas.microsoft.com/office/drawing/2014/main" id="{4C2C28D9-B214-4275-8661-202B922C4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23811</xdr:colOff>
      <xdr:row>56</xdr:row>
      <xdr:rowOff>154781</xdr:rowOff>
    </xdr:from>
    <xdr:to>
      <xdr:col>7</xdr:col>
      <xdr:colOff>738187</xdr:colOff>
      <xdr:row>57</xdr:row>
      <xdr:rowOff>3190874</xdr:rowOff>
    </xdr:to>
    <xdr:graphicFrame macro="">
      <xdr:nvGraphicFramePr>
        <xdr:cNvPr id="8" name="Gráfico 7">
          <a:extLst>
            <a:ext uri="{FF2B5EF4-FFF2-40B4-BE49-F238E27FC236}">
              <a16:creationId xmlns:a16="http://schemas.microsoft.com/office/drawing/2014/main" id="{FD9FE395-50DF-442D-9866-C114C7789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375046</xdr:colOff>
      <xdr:row>49</xdr:row>
      <xdr:rowOff>39289</xdr:rowOff>
    </xdr:from>
    <xdr:to>
      <xdr:col>10</xdr:col>
      <xdr:colOff>1535905</xdr:colOff>
      <xdr:row>55</xdr:row>
      <xdr:rowOff>464342</xdr:rowOff>
    </xdr:to>
    <xdr:graphicFrame macro="">
      <xdr:nvGraphicFramePr>
        <xdr:cNvPr id="3" name="Gráfico 2">
          <a:extLst>
            <a:ext uri="{FF2B5EF4-FFF2-40B4-BE49-F238E27FC236}">
              <a16:creationId xmlns:a16="http://schemas.microsoft.com/office/drawing/2014/main" id="{29CA37D7-F064-1A21-A297-E738AE74C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589358</xdr:colOff>
      <xdr:row>24</xdr:row>
      <xdr:rowOff>348853</xdr:rowOff>
    </xdr:from>
    <xdr:to>
      <xdr:col>11</xdr:col>
      <xdr:colOff>404811</xdr:colOff>
      <xdr:row>33</xdr:row>
      <xdr:rowOff>71437</xdr:rowOff>
    </xdr:to>
    <xdr:graphicFrame macro="">
      <xdr:nvGraphicFramePr>
        <xdr:cNvPr id="4" name="Gráfico 3">
          <a:extLst>
            <a:ext uri="{FF2B5EF4-FFF2-40B4-BE49-F238E27FC236}">
              <a16:creationId xmlns:a16="http://schemas.microsoft.com/office/drawing/2014/main" id="{18395F0C-D184-0299-2716-8025AC6494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1702593</xdr:colOff>
      <xdr:row>34</xdr:row>
      <xdr:rowOff>47623</xdr:rowOff>
    </xdr:from>
    <xdr:to>
      <xdr:col>10</xdr:col>
      <xdr:colOff>1059656</xdr:colOff>
      <xdr:row>45</xdr:row>
      <xdr:rowOff>119061</xdr:rowOff>
    </xdr:to>
    <xdr:graphicFrame macro="">
      <xdr:nvGraphicFramePr>
        <xdr:cNvPr id="6" name="Gráfico 9">
          <a:extLst>
            <a:ext uri="{FF2B5EF4-FFF2-40B4-BE49-F238E27FC236}">
              <a16:creationId xmlns:a16="http://schemas.microsoft.com/office/drawing/2014/main" id="{E3CDFB7D-10B6-48FE-A4F0-47BF9A4F0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4/Matriz%20%20PEI.xlsx" TargetMode="External"/><Relationship Id="rId2" Type="http://schemas.openxmlformats.org/officeDocument/2006/relationships/externalLinkPath" Target="https://cceficiente-my.sharepoint.com/personal/maira_davila_colombiacompra_gov_co/Documents/ANCP-CCE/PLANES%20Y%20PROGRAMAS/PLAN%20ESTRATEGICO%20INSTITUCIONAL%202023-2026/2024/Matriz%20%20PEI.xlsx" TargetMode="External"/><Relationship Id="rId1" Type="http://schemas.openxmlformats.org/officeDocument/2006/relationships/externalLinkPath" Target="/personal/maira_davila_colombiacompra_gov_co/Documents/ANCP-CCE/PLANES%20Y%20PROGRAMAS/PLAN%20ESTRATEGICO%20INSTITUCIONAL%202023-2026/2024/Matriz%20%20P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lan Estrategico Institucional"/>
      <sheetName val="Modificaciones"/>
      <sheetName val="Seguimiento 2024"/>
      <sheetName val="sept 2024"/>
      <sheetName val="PEI"/>
      <sheetName val="Listas"/>
      <sheetName val="Hoja1"/>
    </sheetNames>
    <sheetDataSet>
      <sheetData sheetId="0"/>
      <sheetData sheetId="1"/>
      <sheetData sheetId="2">
        <row r="6">
          <cell r="D6" t="str">
            <v>No. indicadores por áreas</v>
          </cell>
        </row>
        <row r="7">
          <cell r="C7" t="str">
            <v>Dirección General - GI Articulaciones</v>
          </cell>
          <cell r="D7">
            <v>3</v>
          </cell>
        </row>
        <row r="8">
          <cell r="C8" t="str">
            <v>Dirección General - GI Planeación</v>
          </cell>
          <cell r="D8">
            <v>1</v>
          </cell>
        </row>
        <row r="9">
          <cell r="C9" t="str">
            <v>Secretaría General</v>
          </cell>
          <cell r="D9">
            <v>1</v>
          </cell>
        </row>
        <row r="10">
          <cell r="C10" t="str">
            <v>Subdirección de Negocios</v>
          </cell>
          <cell r="D10">
            <v>2</v>
          </cell>
        </row>
        <row r="11">
          <cell r="C11" t="str">
            <v>Subdirección de Gestión Contractual</v>
          </cell>
          <cell r="D11">
            <v>2</v>
          </cell>
        </row>
        <row r="12">
          <cell r="C12" t="str">
            <v>Subdirección de IDT</v>
          </cell>
          <cell r="D12">
            <v>4</v>
          </cell>
        </row>
        <row r="13">
          <cell r="C13" t="str">
            <v>Subdirección de EMAE</v>
          </cell>
          <cell r="D13">
            <v>2</v>
          </cell>
        </row>
        <row r="14">
          <cell r="C14" t="str">
            <v>Total</v>
          </cell>
          <cell r="D14">
            <v>15</v>
          </cell>
        </row>
      </sheetData>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Maira Alejandra Davila Villaquiran" id="{03EA911A-7EAD-425E-8E6F-A64560CD5617}" userId="S::maira.davila@colombiacompra.gov.co::79a3309f-f09e-4161-be31-a5b870dc5b0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5" dT="2025-07-17T23:53:33.90" personId="{03EA911A-7EAD-425E-8E6F-A64560CD5617}" id="{6A036CD7-C501-4D13-8000-F045C153510E}">
    <text>16 departamentos nuevos para la meta cuatrienio</text>
  </threadedComment>
  <threadedComment ref="AG15" dT="2025-07-17T23:53:12.68" personId="{03EA911A-7EAD-425E-8E6F-A64560CD5617}" id="{D8891ACF-004E-4E78-A80E-4AAE43D45D08}">
    <text>Se alcanzaron 10 departamentos nuevos para la meta cuatrienio</text>
  </threadedComment>
  <threadedComment ref="AQ15" dT="2025-07-17T23:52:48.91" personId="{03EA911A-7EAD-425E-8E6F-A64560CD5617}" id="{2285CE22-42FC-40DB-8991-B6874B87BFCB}">
    <text>Se llevan 2 departamentos nuevos para la meta cuatrienio</text>
  </threadedComment>
  <threadedComment ref="BC15" dT="2025-07-17T23:52:29.02" personId="{03EA911A-7EAD-425E-8E6F-A64560CD5617}" id="{8BE7136D-608D-47B4-8519-F5B1D51A23E3}">
    <text>El avance cuatrienio de este indicador es independiente del avance anual. 
La meta cuatrienio de 32 departamentos corresponden a nuevos departamentos visitados durante los 4 años (es decir que se contabilizan una única vez)</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BCAF-23BF-4E11-87AB-CA3E20D58361}">
  <sheetPr>
    <pageSetUpPr fitToPage="1"/>
  </sheetPr>
  <dimension ref="A1:BE25"/>
  <sheetViews>
    <sheetView tabSelected="1" view="pageBreakPreview" zoomScale="60" zoomScaleNormal="80" workbookViewId="0">
      <pane ySplit="3" topLeftCell="A4" activePane="bottomLeft" state="frozen"/>
      <selection activeCell="C1" sqref="C1"/>
      <selection pane="bottomLeft" activeCell="I4" sqref="I4"/>
    </sheetView>
  </sheetViews>
  <sheetFormatPr baseColWidth="10" defaultColWidth="11.42578125" defaultRowHeight="39" customHeight="1" x14ac:dyDescent="0.2"/>
  <cols>
    <col min="1" max="1" width="37.5703125" style="1" customWidth="1"/>
    <col min="2" max="2" width="32.85546875" style="1" hidden="1" customWidth="1"/>
    <col min="3" max="3" width="28.28515625" style="6" hidden="1" customWidth="1"/>
    <col min="4" max="4" width="35.85546875" style="2" customWidth="1"/>
    <col min="5" max="5" width="28.85546875" style="2" customWidth="1"/>
    <col min="6" max="6" width="69.28515625" style="2" hidden="1" customWidth="1"/>
    <col min="7" max="8" width="20.42578125" style="2" customWidth="1"/>
    <col min="9" max="9" width="28.85546875" style="9" customWidth="1"/>
    <col min="10" max="13" width="12.85546875" style="10" customWidth="1"/>
    <col min="14" max="14" width="80.28515625" style="11" customWidth="1"/>
    <col min="15" max="15" width="25.7109375" style="4" hidden="1" customWidth="1"/>
    <col min="16" max="16" width="50.7109375" style="4" hidden="1" customWidth="1"/>
    <col min="17" max="17" width="25.7109375" style="4" hidden="1" customWidth="1"/>
    <col min="18" max="18" width="50.7109375" style="4" hidden="1" customWidth="1"/>
    <col min="19" max="19" width="25.7109375" style="4" hidden="1" customWidth="1"/>
    <col min="20" max="20" width="50.7109375" style="4" hidden="1" customWidth="1"/>
    <col min="21" max="21" width="25.7109375" style="30" hidden="1" customWidth="1"/>
    <col min="22" max="22" width="50.7109375" style="4" hidden="1" customWidth="1"/>
    <col min="23" max="24" width="25.7109375" style="28" customWidth="1"/>
    <col min="25" max="25" width="25.7109375" style="4" hidden="1" customWidth="1"/>
    <col min="26" max="26" width="50.7109375" style="4" hidden="1" customWidth="1"/>
    <col min="27" max="27" width="25.7109375" style="4" hidden="1" customWidth="1"/>
    <col min="28" max="28" width="50.7109375" style="4" hidden="1" customWidth="1"/>
    <col min="29" max="29" width="25.7109375" style="4" hidden="1" customWidth="1"/>
    <col min="30" max="30" width="50.7109375" style="4" hidden="1" customWidth="1"/>
    <col min="31" max="31" width="25.7109375" style="30" customWidth="1"/>
    <col min="32" max="32" width="50.7109375" style="121" customWidth="1"/>
    <col min="33" max="34" width="25.7109375" style="4" customWidth="1"/>
    <col min="35" max="35" width="25.7109375" style="30" hidden="1" customWidth="1"/>
    <col min="36" max="36" width="80.85546875" style="30" hidden="1" customWidth="1"/>
    <col min="37" max="37" width="25.7109375" style="30" customWidth="1"/>
    <col min="38" max="38" width="65.140625" style="30" customWidth="1"/>
    <col min="39" max="39" width="25.7109375" style="4" hidden="1" customWidth="1"/>
    <col min="40" max="40" width="50.7109375" style="4" hidden="1" customWidth="1"/>
    <col min="41" max="41" width="25.7109375" style="4" hidden="1" customWidth="1"/>
    <col min="42" max="42" width="50.7109375" style="4" hidden="1" customWidth="1"/>
    <col min="43" max="44" width="25.7109375" style="29" customWidth="1"/>
    <col min="45" max="45" width="25.7109375" style="4" hidden="1" customWidth="1"/>
    <col min="46" max="46" width="50.7109375" style="4" hidden="1" customWidth="1"/>
    <col min="47" max="47" width="25.7109375" style="4" hidden="1" customWidth="1"/>
    <col min="48" max="48" width="50.7109375" style="4" hidden="1" customWidth="1"/>
    <col min="49" max="49" width="25.7109375" style="4" hidden="1" customWidth="1"/>
    <col min="50" max="50" width="50.7109375" style="4" hidden="1" customWidth="1"/>
    <col min="51" max="51" width="25.7109375" style="4" hidden="1" customWidth="1"/>
    <col min="52" max="52" width="50.7109375" style="4" hidden="1" customWidth="1"/>
    <col min="53" max="54" width="25.7109375" style="4" hidden="1" customWidth="1"/>
    <col min="55" max="56" width="27" style="4" customWidth="1"/>
    <col min="57" max="16384" width="11.42578125" style="4"/>
  </cols>
  <sheetData>
    <row r="1" spans="1:57" ht="124.5" customHeight="1" thickBot="1" x14ac:dyDescent="0.25">
      <c r="A1" s="157" t="s">
        <v>0</v>
      </c>
      <c r="B1" s="157"/>
      <c r="C1" s="157"/>
      <c r="D1" s="157"/>
      <c r="E1" s="157"/>
      <c r="F1" s="157"/>
      <c r="G1" s="157"/>
      <c r="H1" s="157"/>
      <c r="I1" s="157"/>
      <c r="J1" s="157"/>
      <c r="K1" s="157"/>
      <c r="L1" s="157"/>
      <c r="M1" s="157"/>
      <c r="N1" s="157"/>
      <c r="AQ1" s="144" t="s">
        <v>196</v>
      </c>
      <c r="BC1" s="144" t="s">
        <v>151</v>
      </c>
    </row>
    <row r="2" spans="1:57" s="37" customFormat="1" ht="42.75" customHeight="1" thickBot="1" x14ac:dyDescent="0.3">
      <c r="A2" s="158" t="s">
        <v>1</v>
      </c>
      <c r="B2" s="160" t="s">
        <v>2</v>
      </c>
      <c r="C2" s="162" t="s">
        <v>3</v>
      </c>
      <c r="D2" s="160" t="s">
        <v>4</v>
      </c>
      <c r="E2" s="160" t="s">
        <v>5</v>
      </c>
      <c r="F2" s="162" t="s">
        <v>6</v>
      </c>
      <c r="G2" s="162" t="s">
        <v>7</v>
      </c>
      <c r="H2" s="162" t="s">
        <v>8</v>
      </c>
      <c r="I2" s="162" t="s">
        <v>9</v>
      </c>
      <c r="J2" s="162" t="s">
        <v>10</v>
      </c>
      <c r="K2" s="162"/>
      <c r="L2" s="162"/>
      <c r="M2" s="162"/>
      <c r="N2" s="175" t="s">
        <v>11</v>
      </c>
      <c r="O2" s="164" t="s">
        <v>108</v>
      </c>
      <c r="P2" s="165"/>
      <c r="Q2" s="165"/>
      <c r="R2" s="165"/>
      <c r="S2" s="165"/>
      <c r="T2" s="165"/>
      <c r="U2" s="165"/>
      <c r="V2" s="165"/>
      <c r="W2" s="165"/>
      <c r="X2" s="166"/>
      <c r="Y2" s="164" t="s">
        <v>109</v>
      </c>
      <c r="Z2" s="165"/>
      <c r="AA2" s="165"/>
      <c r="AB2" s="165"/>
      <c r="AC2" s="165"/>
      <c r="AD2" s="165"/>
      <c r="AE2" s="165"/>
      <c r="AF2" s="165"/>
      <c r="AG2" s="165"/>
      <c r="AH2" s="166"/>
      <c r="AI2" s="164" t="s">
        <v>110</v>
      </c>
      <c r="AJ2" s="165"/>
      <c r="AK2" s="165"/>
      <c r="AL2" s="165"/>
      <c r="AM2" s="165"/>
      <c r="AN2" s="165"/>
      <c r="AO2" s="165"/>
      <c r="AP2" s="165"/>
      <c r="AQ2" s="165"/>
      <c r="AR2" s="166"/>
      <c r="AS2" s="164" t="s">
        <v>126</v>
      </c>
      <c r="AT2" s="165"/>
      <c r="AU2" s="165"/>
      <c r="AV2" s="165"/>
      <c r="AW2" s="165"/>
      <c r="AX2" s="165"/>
      <c r="AY2" s="165"/>
      <c r="AZ2" s="165"/>
      <c r="BA2" s="165"/>
      <c r="BB2" s="166"/>
      <c r="BC2" s="177" t="s">
        <v>99</v>
      </c>
      <c r="BD2" s="179" t="s">
        <v>93</v>
      </c>
    </row>
    <row r="3" spans="1:57" s="37" customFormat="1" ht="33" customHeight="1" thickBot="1" x14ac:dyDescent="0.3">
      <c r="A3" s="159"/>
      <c r="B3" s="161"/>
      <c r="C3" s="163"/>
      <c r="D3" s="161"/>
      <c r="E3" s="161"/>
      <c r="F3" s="163"/>
      <c r="G3" s="163"/>
      <c r="H3" s="163"/>
      <c r="I3" s="163"/>
      <c r="J3" s="64">
        <v>2023</v>
      </c>
      <c r="K3" s="64">
        <v>2024</v>
      </c>
      <c r="L3" s="64">
        <v>2025</v>
      </c>
      <c r="M3" s="64">
        <v>2026</v>
      </c>
      <c r="N3" s="176"/>
      <c r="O3" s="81" t="s">
        <v>100</v>
      </c>
      <c r="P3" s="82" t="s">
        <v>167</v>
      </c>
      <c r="Q3" s="81" t="s">
        <v>104</v>
      </c>
      <c r="R3" s="82" t="s">
        <v>168</v>
      </c>
      <c r="S3" s="81" t="s">
        <v>105</v>
      </c>
      <c r="T3" s="82" t="s">
        <v>169</v>
      </c>
      <c r="U3" s="81" t="s">
        <v>107</v>
      </c>
      <c r="V3" s="83" t="s">
        <v>170</v>
      </c>
      <c r="W3" s="92" t="s">
        <v>120</v>
      </c>
      <c r="X3" s="90" t="s">
        <v>123</v>
      </c>
      <c r="Y3" s="87" t="s">
        <v>101</v>
      </c>
      <c r="Z3" s="82" t="s">
        <v>171</v>
      </c>
      <c r="AA3" s="81" t="s">
        <v>114</v>
      </c>
      <c r="AB3" s="82" t="s">
        <v>172</v>
      </c>
      <c r="AC3" s="81" t="s">
        <v>106</v>
      </c>
      <c r="AD3" s="82" t="s">
        <v>173</v>
      </c>
      <c r="AE3" s="81" t="s">
        <v>115</v>
      </c>
      <c r="AF3" s="83" t="s">
        <v>174</v>
      </c>
      <c r="AG3" s="98" t="s">
        <v>121</v>
      </c>
      <c r="AH3" s="106" t="s">
        <v>124</v>
      </c>
      <c r="AI3" s="87" t="s">
        <v>102</v>
      </c>
      <c r="AJ3" s="82" t="s">
        <v>165</v>
      </c>
      <c r="AK3" s="81" t="s">
        <v>113</v>
      </c>
      <c r="AL3" s="82" t="s">
        <v>166</v>
      </c>
      <c r="AM3" s="81" t="s">
        <v>112</v>
      </c>
      <c r="AN3" s="82" t="s">
        <v>175</v>
      </c>
      <c r="AO3" s="81" t="s">
        <v>111</v>
      </c>
      <c r="AP3" s="83" t="s">
        <v>176</v>
      </c>
      <c r="AQ3" s="92" t="s">
        <v>119</v>
      </c>
      <c r="AR3" s="106" t="s">
        <v>125</v>
      </c>
      <c r="AS3" s="87" t="s">
        <v>103</v>
      </c>
      <c r="AT3" s="82" t="s">
        <v>177</v>
      </c>
      <c r="AU3" s="81" t="s">
        <v>116</v>
      </c>
      <c r="AV3" s="82" t="s">
        <v>178</v>
      </c>
      <c r="AW3" s="81" t="s">
        <v>117</v>
      </c>
      <c r="AX3" s="82" t="s">
        <v>179</v>
      </c>
      <c r="AY3" s="81" t="s">
        <v>118</v>
      </c>
      <c r="AZ3" s="83" t="s">
        <v>180</v>
      </c>
      <c r="BA3" s="109" t="s">
        <v>122</v>
      </c>
      <c r="BB3" s="108" t="s">
        <v>127</v>
      </c>
      <c r="BC3" s="178"/>
      <c r="BD3" s="180"/>
    </row>
    <row r="4" spans="1:57" s="1" customFormat="1" ht="168" customHeight="1" thickBot="1" x14ac:dyDescent="0.25">
      <c r="A4" s="170" t="s">
        <v>12</v>
      </c>
      <c r="B4" s="155" t="s">
        <v>13</v>
      </c>
      <c r="C4" s="41" t="s">
        <v>14</v>
      </c>
      <c r="D4" s="41" t="s">
        <v>15</v>
      </c>
      <c r="E4" s="41" t="s">
        <v>16</v>
      </c>
      <c r="F4" s="42" t="s">
        <v>17</v>
      </c>
      <c r="G4" s="74">
        <v>1</v>
      </c>
      <c r="H4" s="40" t="s">
        <v>18</v>
      </c>
      <c r="I4" s="43" t="s">
        <v>19</v>
      </c>
      <c r="J4" s="41">
        <v>0</v>
      </c>
      <c r="K4" s="41">
        <v>0.7</v>
      </c>
      <c r="L4" s="41">
        <v>0.2</v>
      </c>
      <c r="M4" s="41">
        <v>0.1</v>
      </c>
      <c r="N4" s="65" t="s">
        <v>20</v>
      </c>
      <c r="O4" s="69"/>
      <c r="P4" s="36"/>
      <c r="Q4" s="69"/>
      <c r="R4" s="36"/>
      <c r="S4" s="69"/>
      <c r="T4" s="36"/>
      <c r="U4" s="117">
        <v>0</v>
      </c>
      <c r="V4" s="70"/>
      <c r="W4" s="91">
        <f>U4</f>
        <v>0</v>
      </c>
      <c r="X4" s="93"/>
      <c r="Y4" s="88"/>
      <c r="Z4" s="36"/>
      <c r="AA4" s="69"/>
      <c r="AB4" s="36"/>
      <c r="AC4" s="69"/>
      <c r="AD4" s="36"/>
      <c r="AE4" s="117">
        <v>0.7</v>
      </c>
      <c r="AF4" s="120" t="s">
        <v>129</v>
      </c>
      <c r="AG4" s="99">
        <v>0.7</v>
      </c>
      <c r="AH4" s="93">
        <f>AG4/K4</f>
        <v>1</v>
      </c>
      <c r="AI4" s="112">
        <v>0</v>
      </c>
      <c r="AJ4" s="149" t="s">
        <v>157</v>
      </c>
      <c r="AK4" s="117">
        <v>0</v>
      </c>
      <c r="AL4" s="149" t="s">
        <v>181</v>
      </c>
      <c r="AM4" s="69"/>
      <c r="AN4" s="36"/>
      <c r="AO4" s="69"/>
      <c r="AP4" s="70"/>
      <c r="AQ4" s="91">
        <f>AI4+AK4+AM4+AO4</f>
        <v>0</v>
      </c>
      <c r="AR4" s="93">
        <f>AQ4/L4</f>
        <v>0</v>
      </c>
      <c r="AS4" s="88"/>
      <c r="AT4" s="36"/>
      <c r="AU4" s="69"/>
      <c r="AV4" s="36"/>
      <c r="AW4" s="69"/>
      <c r="AX4" s="36"/>
      <c r="AY4" s="69"/>
      <c r="AZ4" s="70"/>
      <c r="BA4" s="110">
        <f>AS4+AU4+AW4+AY4</f>
        <v>0</v>
      </c>
      <c r="BB4" s="111">
        <f>BA4/M4</f>
        <v>0</v>
      </c>
      <c r="BC4" s="116">
        <f>W4+AG4+AQ4</f>
        <v>0.7</v>
      </c>
      <c r="BD4" s="85">
        <f t="shared" ref="BD4:BD18" si="0">BC4/G4</f>
        <v>0.7</v>
      </c>
    </row>
    <row r="5" spans="1:57" s="1" customFormat="1" ht="246.75" customHeight="1" thickBot="1" x14ac:dyDescent="0.25">
      <c r="A5" s="170"/>
      <c r="B5" s="155"/>
      <c r="C5" s="156" t="s">
        <v>21</v>
      </c>
      <c r="D5" s="41" t="s">
        <v>22</v>
      </c>
      <c r="E5" s="41" t="s">
        <v>23</v>
      </c>
      <c r="F5" s="53" t="s">
        <v>24</v>
      </c>
      <c r="G5" s="74">
        <f>SUM(J5:M5)</f>
        <v>23</v>
      </c>
      <c r="H5" s="41" t="s">
        <v>25</v>
      </c>
      <c r="I5" s="44" t="s">
        <v>26</v>
      </c>
      <c r="J5" s="41">
        <v>4</v>
      </c>
      <c r="K5" s="41">
        <v>7</v>
      </c>
      <c r="L5" s="41">
        <v>8</v>
      </c>
      <c r="M5" s="41">
        <v>4</v>
      </c>
      <c r="N5" s="65" t="s">
        <v>27</v>
      </c>
      <c r="O5" s="69"/>
      <c r="P5" s="36"/>
      <c r="Q5" s="69"/>
      <c r="R5" s="36"/>
      <c r="S5" s="69"/>
      <c r="T5" s="36"/>
      <c r="U5" s="117">
        <v>5</v>
      </c>
      <c r="V5" s="70"/>
      <c r="W5" s="91">
        <f t="shared" ref="W5:W18" si="1">U5</f>
        <v>5</v>
      </c>
      <c r="X5" s="93">
        <f t="shared" ref="X5:X16" si="2">W5/J5</f>
        <v>1.25</v>
      </c>
      <c r="Y5" s="88"/>
      <c r="Z5" s="36"/>
      <c r="AA5" s="69"/>
      <c r="AB5" s="36"/>
      <c r="AC5" s="69"/>
      <c r="AD5" s="36"/>
      <c r="AE5" s="117">
        <v>7</v>
      </c>
      <c r="AF5" s="120" t="s">
        <v>135</v>
      </c>
      <c r="AG5" s="99">
        <v>7</v>
      </c>
      <c r="AH5" s="93">
        <f t="shared" ref="AH5:AH18" si="3">AG5/K5</f>
        <v>1</v>
      </c>
      <c r="AI5" s="112">
        <v>0</v>
      </c>
      <c r="AJ5" s="149" t="s">
        <v>183</v>
      </c>
      <c r="AK5" s="117">
        <v>2</v>
      </c>
      <c r="AL5" s="149" t="s">
        <v>184</v>
      </c>
      <c r="AM5" s="69"/>
      <c r="AN5" s="36"/>
      <c r="AO5" s="69"/>
      <c r="AP5" s="70"/>
      <c r="AQ5" s="91">
        <f t="shared" ref="AQ5:AQ18" si="4">AI5+AK5+AM5+AO5</f>
        <v>2</v>
      </c>
      <c r="AR5" s="93">
        <f t="shared" ref="AR5:AR15" si="5">AQ5/L5</f>
        <v>0.25</v>
      </c>
      <c r="AS5" s="88"/>
      <c r="AT5" s="36"/>
      <c r="AU5" s="69"/>
      <c r="AV5" s="36"/>
      <c r="AW5" s="69"/>
      <c r="AX5" s="36"/>
      <c r="AY5" s="69"/>
      <c r="AZ5" s="70"/>
      <c r="BA5" s="91">
        <f t="shared" ref="BA5:BA18" si="6">AS5+AU5+AW5+AY5</f>
        <v>0</v>
      </c>
      <c r="BB5" s="111">
        <f t="shared" ref="BB5:BB18" si="7">BA5/M5</f>
        <v>0</v>
      </c>
      <c r="BC5" s="139">
        <f>W5+AG5+AQ5</f>
        <v>14</v>
      </c>
      <c r="BD5" s="85">
        <f t="shared" si="0"/>
        <v>0.60869565217391308</v>
      </c>
      <c r="BE5" s="143"/>
    </row>
    <row r="6" spans="1:57" s="1" customFormat="1" ht="373.5" customHeight="1" thickBot="1" x14ac:dyDescent="0.25">
      <c r="A6" s="170"/>
      <c r="B6" s="155"/>
      <c r="C6" s="156"/>
      <c r="D6" s="41" t="s">
        <v>28</v>
      </c>
      <c r="E6" s="41" t="s">
        <v>29</v>
      </c>
      <c r="F6" s="53" t="s">
        <v>30</v>
      </c>
      <c r="G6" s="74">
        <f>SUM(J6:M6)</f>
        <v>20</v>
      </c>
      <c r="H6" s="41" t="s">
        <v>25</v>
      </c>
      <c r="I6" s="44" t="s">
        <v>26</v>
      </c>
      <c r="J6" s="41">
        <v>4</v>
      </c>
      <c r="K6" s="41">
        <v>7</v>
      </c>
      <c r="L6" s="41">
        <v>7</v>
      </c>
      <c r="M6" s="41">
        <v>2</v>
      </c>
      <c r="N6" s="65" t="s">
        <v>31</v>
      </c>
      <c r="O6" s="69"/>
      <c r="P6" s="36"/>
      <c r="Q6" s="69"/>
      <c r="R6" s="36"/>
      <c r="S6" s="69"/>
      <c r="T6" s="36"/>
      <c r="U6" s="117">
        <v>4</v>
      </c>
      <c r="V6" s="70"/>
      <c r="W6" s="91">
        <f t="shared" si="1"/>
        <v>4</v>
      </c>
      <c r="X6" s="93">
        <f t="shared" si="2"/>
        <v>1</v>
      </c>
      <c r="Y6" s="88"/>
      <c r="Z6" s="36"/>
      <c r="AA6" s="69"/>
      <c r="AB6" s="36"/>
      <c r="AC6" s="69"/>
      <c r="AD6" s="36"/>
      <c r="AE6" s="117">
        <v>7</v>
      </c>
      <c r="AF6" s="120" t="s">
        <v>136</v>
      </c>
      <c r="AG6" s="99">
        <v>7</v>
      </c>
      <c r="AH6" s="93">
        <f t="shared" si="3"/>
        <v>1</v>
      </c>
      <c r="AI6" s="112">
        <v>0</v>
      </c>
      <c r="AJ6" s="149" t="s">
        <v>185</v>
      </c>
      <c r="AK6" s="117">
        <v>1</v>
      </c>
      <c r="AL6" s="149" t="s">
        <v>186</v>
      </c>
      <c r="AM6" s="69"/>
      <c r="AN6" s="36"/>
      <c r="AO6" s="69"/>
      <c r="AP6" s="70"/>
      <c r="AQ6" s="91">
        <f t="shared" si="4"/>
        <v>1</v>
      </c>
      <c r="AR6" s="93">
        <f>AQ6/L6</f>
        <v>0.14285714285714285</v>
      </c>
      <c r="AS6" s="88"/>
      <c r="AT6" s="36"/>
      <c r="AU6" s="69"/>
      <c r="AV6" s="36"/>
      <c r="AW6" s="69"/>
      <c r="AX6" s="36"/>
      <c r="AY6" s="69"/>
      <c r="AZ6" s="70"/>
      <c r="BA6" s="91">
        <f t="shared" si="6"/>
        <v>0</v>
      </c>
      <c r="BB6" s="111">
        <f t="shared" si="7"/>
        <v>0</v>
      </c>
      <c r="BC6" s="139">
        <f>W6+AG6+AQ6</f>
        <v>12</v>
      </c>
      <c r="BD6" s="85">
        <f t="shared" si="0"/>
        <v>0.6</v>
      </c>
      <c r="BE6" s="143"/>
    </row>
    <row r="7" spans="1:57" s="1" customFormat="1" ht="258" customHeight="1" thickBot="1" x14ac:dyDescent="0.25">
      <c r="A7" s="173" t="s">
        <v>32</v>
      </c>
      <c r="B7" s="174" t="s">
        <v>33</v>
      </c>
      <c r="C7" s="169" t="s">
        <v>21</v>
      </c>
      <c r="D7" s="47" t="s">
        <v>34</v>
      </c>
      <c r="E7" s="48" t="s">
        <v>35</v>
      </c>
      <c r="F7" s="49" t="s">
        <v>36</v>
      </c>
      <c r="G7" s="75">
        <v>6</v>
      </c>
      <c r="H7" s="48" t="s">
        <v>18</v>
      </c>
      <c r="I7" s="50" t="s">
        <v>37</v>
      </c>
      <c r="J7" s="48">
        <v>3</v>
      </c>
      <c r="K7" s="48">
        <v>1</v>
      </c>
      <c r="L7" s="48">
        <v>1</v>
      </c>
      <c r="M7" s="48">
        <v>1</v>
      </c>
      <c r="N7" s="66" t="s">
        <v>38</v>
      </c>
      <c r="O7" s="69"/>
      <c r="P7" s="36"/>
      <c r="Q7" s="69"/>
      <c r="R7" s="36"/>
      <c r="S7" s="69"/>
      <c r="T7" s="36"/>
      <c r="U7" s="117">
        <v>6</v>
      </c>
      <c r="V7" s="70"/>
      <c r="W7" s="91">
        <f t="shared" si="1"/>
        <v>6</v>
      </c>
      <c r="X7" s="93">
        <f t="shared" si="2"/>
        <v>2</v>
      </c>
      <c r="Y7" s="88"/>
      <c r="Z7" s="36"/>
      <c r="AA7" s="69"/>
      <c r="AB7" s="36"/>
      <c r="AC7" s="69"/>
      <c r="AD7" s="36"/>
      <c r="AE7" s="117">
        <v>3</v>
      </c>
      <c r="AF7" s="120" t="s">
        <v>137</v>
      </c>
      <c r="AG7" s="100">
        <v>3</v>
      </c>
      <c r="AH7" s="93">
        <f t="shared" si="3"/>
        <v>3</v>
      </c>
      <c r="AI7" s="112">
        <v>0</v>
      </c>
      <c r="AJ7" s="149" t="s">
        <v>197</v>
      </c>
      <c r="AK7" s="117">
        <v>0</v>
      </c>
      <c r="AL7" s="149" t="s">
        <v>187</v>
      </c>
      <c r="AM7" s="69"/>
      <c r="AN7" s="36"/>
      <c r="AO7" s="69"/>
      <c r="AP7" s="70"/>
      <c r="AQ7" s="91">
        <v>0</v>
      </c>
      <c r="AR7" s="93">
        <f t="shared" si="5"/>
        <v>0</v>
      </c>
      <c r="AS7" s="88"/>
      <c r="AT7" s="36"/>
      <c r="AU7" s="69"/>
      <c r="AV7" s="36"/>
      <c r="AW7" s="69"/>
      <c r="AX7" s="36"/>
      <c r="AY7" s="69"/>
      <c r="AZ7" s="70"/>
      <c r="BA7" s="91">
        <f t="shared" si="6"/>
        <v>0</v>
      </c>
      <c r="BB7" s="111">
        <f t="shared" si="7"/>
        <v>0</v>
      </c>
      <c r="BC7" s="139">
        <f>W7+AG7+AQ7</f>
        <v>9</v>
      </c>
      <c r="BD7" s="85">
        <f t="shared" si="0"/>
        <v>1.5</v>
      </c>
      <c r="BE7" s="143"/>
    </row>
    <row r="8" spans="1:57" s="1" customFormat="1" ht="409.6" customHeight="1" thickBot="1" x14ac:dyDescent="0.25">
      <c r="A8" s="173"/>
      <c r="B8" s="174"/>
      <c r="C8" s="169"/>
      <c r="D8" s="47" t="s">
        <v>39</v>
      </c>
      <c r="E8" s="46" t="s">
        <v>40</v>
      </c>
      <c r="F8" s="51" t="s">
        <v>41</v>
      </c>
      <c r="G8" s="134">
        <v>0.32</v>
      </c>
      <c r="H8" s="48" t="s">
        <v>42</v>
      </c>
      <c r="I8" s="50" t="s">
        <v>37</v>
      </c>
      <c r="J8" s="84">
        <v>0.23799999999999999</v>
      </c>
      <c r="K8" s="84">
        <v>0.28000000000000003</v>
      </c>
      <c r="L8" s="84">
        <v>0.31</v>
      </c>
      <c r="M8" s="84">
        <v>0.32</v>
      </c>
      <c r="N8" s="66" t="s">
        <v>43</v>
      </c>
      <c r="O8" s="69"/>
      <c r="P8" s="36"/>
      <c r="Q8" s="69"/>
      <c r="R8" s="36"/>
      <c r="S8" s="69"/>
      <c r="T8" s="36"/>
      <c r="U8" s="123">
        <v>0.23930000000000001</v>
      </c>
      <c r="V8" s="70"/>
      <c r="W8" s="126">
        <f t="shared" si="1"/>
        <v>0.23930000000000001</v>
      </c>
      <c r="X8" s="93">
        <f t="shared" si="2"/>
        <v>1.0054621848739498</v>
      </c>
      <c r="Y8" s="88"/>
      <c r="Z8" s="36"/>
      <c r="AA8" s="69"/>
      <c r="AB8" s="36"/>
      <c r="AC8" s="69"/>
      <c r="AD8" s="36"/>
      <c r="AE8" s="123">
        <v>0.29330000000000001</v>
      </c>
      <c r="AF8" s="120" t="s">
        <v>138</v>
      </c>
      <c r="AG8" s="101">
        <v>0.29330000000000001</v>
      </c>
      <c r="AH8" s="93">
        <f t="shared" si="3"/>
        <v>1.0474999999999999</v>
      </c>
      <c r="AI8" s="112">
        <v>0</v>
      </c>
      <c r="AJ8" s="149" t="s">
        <v>188</v>
      </c>
      <c r="AK8" s="117">
        <v>0</v>
      </c>
      <c r="AL8" s="149" t="s">
        <v>190</v>
      </c>
      <c r="AM8" s="69"/>
      <c r="AN8" s="36"/>
      <c r="AO8" s="69"/>
      <c r="AP8" s="70"/>
      <c r="AQ8" s="91">
        <f t="shared" si="4"/>
        <v>0</v>
      </c>
      <c r="AR8" s="93">
        <f t="shared" si="5"/>
        <v>0</v>
      </c>
      <c r="AS8" s="88"/>
      <c r="AT8" s="36"/>
      <c r="AU8" s="69"/>
      <c r="AV8" s="36"/>
      <c r="AW8" s="69"/>
      <c r="AX8" s="36"/>
      <c r="AY8" s="69"/>
      <c r="AZ8" s="70"/>
      <c r="BA8" s="91">
        <f t="shared" si="6"/>
        <v>0</v>
      </c>
      <c r="BB8" s="111">
        <f t="shared" si="7"/>
        <v>0</v>
      </c>
      <c r="BC8" s="141">
        <f>AG8</f>
        <v>0.29330000000000001</v>
      </c>
      <c r="BD8" s="85">
        <f t="shared" si="0"/>
        <v>0.91656249999999995</v>
      </c>
      <c r="BE8" s="143"/>
    </row>
    <row r="9" spans="1:57" s="1" customFormat="1" ht="313.5" customHeight="1" thickBot="1" x14ac:dyDescent="0.25">
      <c r="A9" s="170" t="s">
        <v>44</v>
      </c>
      <c r="B9" s="155" t="s">
        <v>45</v>
      </c>
      <c r="C9" s="41" t="s">
        <v>21</v>
      </c>
      <c r="D9" s="41" t="s">
        <v>198</v>
      </c>
      <c r="E9" s="40" t="s">
        <v>46</v>
      </c>
      <c r="F9" s="42" t="s">
        <v>199</v>
      </c>
      <c r="G9" s="76">
        <v>1</v>
      </c>
      <c r="H9" s="41" t="s">
        <v>42</v>
      </c>
      <c r="I9" s="44" t="s">
        <v>200</v>
      </c>
      <c r="J9" s="52">
        <v>0.2</v>
      </c>
      <c r="K9" s="52">
        <v>0.4</v>
      </c>
      <c r="L9" s="52">
        <v>0.2</v>
      </c>
      <c r="M9" s="52">
        <v>0.2</v>
      </c>
      <c r="N9" s="67" t="s">
        <v>48</v>
      </c>
      <c r="O9" s="69"/>
      <c r="P9" s="36"/>
      <c r="Q9" s="69"/>
      <c r="R9" s="36"/>
      <c r="S9" s="69"/>
      <c r="T9" s="36"/>
      <c r="U9" s="119">
        <f>J9</f>
        <v>0.2</v>
      </c>
      <c r="V9" s="70"/>
      <c r="W9" s="97">
        <f t="shared" si="1"/>
        <v>0.2</v>
      </c>
      <c r="X9" s="93">
        <f t="shared" si="2"/>
        <v>1</v>
      </c>
      <c r="Y9" s="88"/>
      <c r="Z9" s="36"/>
      <c r="AA9" s="69"/>
      <c r="AB9" s="36"/>
      <c r="AC9" s="69"/>
      <c r="AD9" s="36"/>
      <c r="AE9" s="119">
        <v>0.4</v>
      </c>
      <c r="AF9" s="120" t="s">
        <v>131</v>
      </c>
      <c r="AG9" s="102">
        <f>K9</f>
        <v>0.4</v>
      </c>
      <c r="AH9" s="93">
        <f t="shared" si="3"/>
        <v>1</v>
      </c>
      <c r="AI9" s="114">
        <v>0.05</v>
      </c>
      <c r="AJ9" s="149" t="s">
        <v>189</v>
      </c>
      <c r="AK9" s="119">
        <v>0.1</v>
      </c>
      <c r="AL9" s="149" t="s">
        <v>201</v>
      </c>
      <c r="AM9" s="69"/>
      <c r="AN9" s="36"/>
      <c r="AO9" s="69"/>
      <c r="AP9" s="70"/>
      <c r="AQ9" s="97">
        <f>AK9</f>
        <v>0.1</v>
      </c>
      <c r="AR9" s="93">
        <f t="shared" si="5"/>
        <v>0.5</v>
      </c>
      <c r="AS9" s="88"/>
      <c r="AT9" s="36"/>
      <c r="AU9" s="69"/>
      <c r="AV9" s="36"/>
      <c r="AW9" s="69"/>
      <c r="AX9" s="36"/>
      <c r="AY9" s="69"/>
      <c r="AZ9" s="70"/>
      <c r="BA9" s="91">
        <f t="shared" si="6"/>
        <v>0</v>
      </c>
      <c r="BB9" s="111">
        <f t="shared" si="7"/>
        <v>0</v>
      </c>
      <c r="BC9" s="86">
        <f t="shared" ref="BC9:BC14" si="8">W9+AG9+AQ9</f>
        <v>0.70000000000000007</v>
      </c>
      <c r="BD9" s="85">
        <f t="shared" si="0"/>
        <v>0.70000000000000007</v>
      </c>
      <c r="BE9" s="143"/>
    </row>
    <row r="10" spans="1:57" s="1" customFormat="1" ht="170.25" customHeight="1" thickBot="1" x14ac:dyDescent="0.25">
      <c r="A10" s="170"/>
      <c r="B10" s="155"/>
      <c r="C10" s="156" t="s">
        <v>14</v>
      </c>
      <c r="D10" s="41" t="s">
        <v>49</v>
      </c>
      <c r="E10" s="40" t="s">
        <v>83</v>
      </c>
      <c r="F10" s="53" t="s">
        <v>50</v>
      </c>
      <c r="G10" s="74">
        <v>1</v>
      </c>
      <c r="H10" s="41" t="s">
        <v>25</v>
      </c>
      <c r="I10" s="44" t="s">
        <v>200</v>
      </c>
      <c r="J10" s="54">
        <v>0</v>
      </c>
      <c r="K10" s="54">
        <v>0.2</v>
      </c>
      <c r="L10" s="54">
        <v>0.65</v>
      </c>
      <c r="M10" s="54">
        <v>1</v>
      </c>
      <c r="N10" s="67" t="s">
        <v>82</v>
      </c>
      <c r="O10" s="69"/>
      <c r="P10" s="36"/>
      <c r="Q10" s="69"/>
      <c r="R10" s="36"/>
      <c r="S10" s="69"/>
      <c r="T10" s="36"/>
      <c r="U10" s="117">
        <v>0</v>
      </c>
      <c r="V10" s="70"/>
      <c r="W10" s="91">
        <f t="shared" si="1"/>
        <v>0</v>
      </c>
      <c r="X10" s="93"/>
      <c r="Y10" s="88"/>
      <c r="Z10" s="36"/>
      <c r="AA10" s="69"/>
      <c r="AB10" s="36"/>
      <c r="AC10" s="69"/>
      <c r="AD10" s="36"/>
      <c r="AE10" s="117">
        <v>0.2</v>
      </c>
      <c r="AF10" s="120" t="s">
        <v>132</v>
      </c>
      <c r="AG10" s="103">
        <f>K10</f>
        <v>0.2</v>
      </c>
      <c r="AH10" s="93">
        <f t="shared" si="3"/>
        <v>1</v>
      </c>
      <c r="AI10" s="112">
        <v>0.13</v>
      </c>
      <c r="AJ10" s="149" t="s">
        <v>202</v>
      </c>
      <c r="AK10" s="117">
        <v>0.42</v>
      </c>
      <c r="AL10" s="149" t="s">
        <v>158</v>
      </c>
      <c r="AM10" s="69"/>
      <c r="AN10" s="36"/>
      <c r="AO10" s="69"/>
      <c r="AP10" s="70"/>
      <c r="AQ10" s="91">
        <v>0.42</v>
      </c>
      <c r="AR10" s="93">
        <f>AQ10/L10</f>
        <v>0.64615384615384608</v>
      </c>
      <c r="AS10" s="88"/>
      <c r="AT10" s="36"/>
      <c r="AU10" s="69"/>
      <c r="AV10" s="36"/>
      <c r="AW10" s="69"/>
      <c r="AX10" s="36"/>
      <c r="AY10" s="69"/>
      <c r="AZ10" s="70"/>
      <c r="BA10" s="91">
        <f t="shared" si="6"/>
        <v>0</v>
      </c>
      <c r="BB10" s="111">
        <f t="shared" si="7"/>
        <v>0</v>
      </c>
      <c r="BC10" s="116">
        <f>W10+AG10+AQ10</f>
        <v>0.62</v>
      </c>
      <c r="BD10" s="85">
        <f>BC10/G10</f>
        <v>0.62</v>
      </c>
      <c r="BE10" s="143"/>
    </row>
    <row r="11" spans="1:57" s="1" customFormat="1" ht="279" customHeight="1" thickBot="1" x14ac:dyDescent="0.25">
      <c r="A11" s="170"/>
      <c r="B11" s="155"/>
      <c r="C11" s="156"/>
      <c r="D11" s="41" t="s">
        <v>51</v>
      </c>
      <c r="E11" s="41" t="s">
        <v>52</v>
      </c>
      <c r="F11" s="55" t="s">
        <v>203</v>
      </c>
      <c r="G11" s="74">
        <v>7</v>
      </c>
      <c r="H11" s="41" t="s">
        <v>25</v>
      </c>
      <c r="I11" s="44" t="s">
        <v>200</v>
      </c>
      <c r="J11" s="41">
        <v>2</v>
      </c>
      <c r="K11" s="41">
        <v>2</v>
      </c>
      <c r="L11" s="41">
        <v>2</v>
      </c>
      <c r="M11" s="41">
        <v>1</v>
      </c>
      <c r="N11" s="67" t="s">
        <v>204</v>
      </c>
      <c r="O11" s="69"/>
      <c r="P11" s="36"/>
      <c r="Q11" s="69"/>
      <c r="R11" s="36"/>
      <c r="S11" s="69"/>
      <c r="T11" s="36"/>
      <c r="U11" s="117">
        <v>2</v>
      </c>
      <c r="V11" s="70"/>
      <c r="W11" s="91">
        <f t="shared" si="1"/>
        <v>2</v>
      </c>
      <c r="X11" s="93">
        <f t="shared" si="2"/>
        <v>1</v>
      </c>
      <c r="Y11" s="88"/>
      <c r="Z11" s="36"/>
      <c r="AA11" s="69"/>
      <c r="AB11" s="36"/>
      <c r="AC11" s="69"/>
      <c r="AD11" s="36"/>
      <c r="AE11" s="117">
        <v>2</v>
      </c>
      <c r="AF11" s="120" t="s">
        <v>133</v>
      </c>
      <c r="AG11" s="99">
        <v>2</v>
      </c>
      <c r="AH11" s="93">
        <f t="shared" si="3"/>
        <v>1</v>
      </c>
      <c r="AI11" s="112">
        <v>0</v>
      </c>
      <c r="AJ11" s="149" t="s">
        <v>159</v>
      </c>
      <c r="AK11" s="117">
        <v>0</v>
      </c>
      <c r="AL11" s="149" t="s">
        <v>160</v>
      </c>
      <c r="AM11" s="69"/>
      <c r="AN11" s="36"/>
      <c r="AO11" s="69"/>
      <c r="AP11" s="70"/>
      <c r="AQ11" s="91">
        <f t="shared" si="4"/>
        <v>0</v>
      </c>
      <c r="AR11" s="93">
        <f t="shared" si="5"/>
        <v>0</v>
      </c>
      <c r="AS11" s="88"/>
      <c r="AT11" s="36"/>
      <c r="AU11" s="69"/>
      <c r="AV11" s="36"/>
      <c r="AW11" s="69"/>
      <c r="AX11" s="36"/>
      <c r="AY11" s="69"/>
      <c r="AZ11" s="70"/>
      <c r="BA11" s="91">
        <f t="shared" si="6"/>
        <v>0</v>
      </c>
      <c r="BB11" s="111">
        <f t="shared" si="7"/>
        <v>0</v>
      </c>
      <c r="BC11" s="139">
        <f t="shared" si="8"/>
        <v>4</v>
      </c>
      <c r="BD11" s="85">
        <f t="shared" si="0"/>
        <v>0.5714285714285714</v>
      </c>
      <c r="BE11" s="143"/>
    </row>
    <row r="12" spans="1:57" s="1" customFormat="1" ht="240" customHeight="1" thickBot="1" x14ac:dyDescent="0.25">
      <c r="A12" s="170"/>
      <c r="B12" s="155"/>
      <c r="C12" s="41" t="s">
        <v>53</v>
      </c>
      <c r="D12" s="41" t="s">
        <v>54</v>
      </c>
      <c r="E12" s="41" t="s">
        <v>46</v>
      </c>
      <c r="F12" s="53" t="s">
        <v>205</v>
      </c>
      <c r="G12" s="76">
        <v>1</v>
      </c>
      <c r="H12" s="41" t="s">
        <v>42</v>
      </c>
      <c r="I12" s="44" t="s">
        <v>200</v>
      </c>
      <c r="J12" s="52">
        <v>0.3</v>
      </c>
      <c r="K12" s="52">
        <v>0.25</v>
      </c>
      <c r="L12" s="52">
        <v>0.25</v>
      </c>
      <c r="M12" s="52">
        <v>0.2</v>
      </c>
      <c r="N12" s="67" t="s">
        <v>206</v>
      </c>
      <c r="O12" s="69"/>
      <c r="P12" s="36"/>
      <c r="Q12" s="69"/>
      <c r="R12" s="36"/>
      <c r="S12" s="69"/>
      <c r="T12" s="36"/>
      <c r="U12" s="119">
        <f>J12</f>
        <v>0.3</v>
      </c>
      <c r="V12" s="70"/>
      <c r="W12" s="97">
        <f t="shared" si="1"/>
        <v>0.3</v>
      </c>
      <c r="X12" s="93">
        <f t="shared" si="2"/>
        <v>1</v>
      </c>
      <c r="Y12" s="88"/>
      <c r="Z12" s="36"/>
      <c r="AA12" s="69"/>
      <c r="AB12" s="36"/>
      <c r="AC12" s="69"/>
      <c r="AD12" s="36"/>
      <c r="AE12" s="119">
        <v>0.25</v>
      </c>
      <c r="AF12" s="120" t="s">
        <v>134</v>
      </c>
      <c r="AG12" s="102">
        <f>K12</f>
        <v>0.25</v>
      </c>
      <c r="AH12" s="93">
        <f t="shared" si="3"/>
        <v>1</v>
      </c>
      <c r="AI12" s="112">
        <v>0</v>
      </c>
      <c r="AJ12" s="149" t="s">
        <v>161</v>
      </c>
      <c r="AK12" s="147">
        <v>5.0299999999999997E-2</v>
      </c>
      <c r="AL12" s="152" t="s">
        <v>191</v>
      </c>
      <c r="AM12" s="69"/>
      <c r="AN12" s="36"/>
      <c r="AO12" s="69"/>
      <c r="AP12" s="70"/>
      <c r="AQ12" s="137">
        <f>AK12</f>
        <v>5.0299999999999997E-2</v>
      </c>
      <c r="AR12" s="93">
        <f>AQ12/L12</f>
        <v>0.20119999999999999</v>
      </c>
      <c r="AS12" s="88"/>
      <c r="AT12" s="36"/>
      <c r="AU12" s="69"/>
      <c r="AV12" s="36"/>
      <c r="AW12" s="69"/>
      <c r="AX12" s="36"/>
      <c r="AY12" s="69"/>
      <c r="AZ12" s="70"/>
      <c r="BA12" s="91">
        <f t="shared" si="6"/>
        <v>0</v>
      </c>
      <c r="BB12" s="111">
        <f t="shared" si="7"/>
        <v>0</v>
      </c>
      <c r="BC12" s="141">
        <f t="shared" si="8"/>
        <v>0.60030000000000006</v>
      </c>
      <c r="BD12" s="85">
        <f t="shared" si="0"/>
        <v>0.60030000000000006</v>
      </c>
      <c r="BE12" s="143"/>
    </row>
    <row r="13" spans="1:57" s="1" customFormat="1" ht="150" customHeight="1" thickBot="1" x14ac:dyDescent="0.25">
      <c r="A13" s="167" t="s">
        <v>55</v>
      </c>
      <c r="B13" s="168" t="s">
        <v>147</v>
      </c>
      <c r="C13" s="45" t="s">
        <v>56</v>
      </c>
      <c r="D13" s="45" t="s">
        <v>57</v>
      </c>
      <c r="E13" s="45" t="s">
        <v>58</v>
      </c>
      <c r="F13" s="49"/>
      <c r="G13" s="138">
        <f>SUM(J13:M13)</f>
        <v>154000</v>
      </c>
      <c r="H13" s="45" t="s">
        <v>25</v>
      </c>
      <c r="I13" s="56" t="s">
        <v>59</v>
      </c>
      <c r="J13" s="57">
        <v>30000</v>
      </c>
      <c r="K13" s="57">
        <v>49000</v>
      </c>
      <c r="L13" s="57">
        <v>45000</v>
      </c>
      <c r="M13" s="57">
        <v>30000</v>
      </c>
      <c r="N13" s="66" t="s">
        <v>60</v>
      </c>
      <c r="O13" s="69"/>
      <c r="P13" s="36"/>
      <c r="Q13" s="69"/>
      <c r="R13" s="36"/>
      <c r="S13" s="69"/>
      <c r="T13" s="36"/>
      <c r="U13" s="117">
        <v>31855</v>
      </c>
      <c r="V13" s="70"/>
      <c r="W13" s="91">
        <f t="shared" si="1"/>
        <v>31855</v>
      </c>
      <c r="X13" s="93">
        <f t="shared" si="2"/>
        <v>1.0618333333333334</v>
      </c>
      <c r="Y13" s="88"/>
      <c r="Z13" s="36"/>
      <c r="AA13" s="69"/>
      <c r="AB13" s="36"/>
      <c r="AC13" s="69"/>
      <c r="AD13" s="36"/>
      <c r="AE13" s="117">
        <v>50302</v>
      </c>
      <c r="AF13" s="120" t="s">
        <v>140</v>
      </c>
      <c r="AG13" s="99">
        <v>50302</v>
      </c>
      <c r="AH13" s="93">
        <f t="shared" si="3"/>
        <v>1.0265714285714285</v>
      </c>
      <c r="AI13" s="112">
        <v>9499</v>
      </c>
      <c r="AJ13" s="149" t="s">
        <v>162</v>
      </c>
      <c r="AK13" s="117">
        <f>4525+5945+5699</f>
        <v>16169</v>
      </c>
      <c r="AL13" s="149" t="s">
        <v>163</v>
      </c>
      <c r="AM13" s="69"/>
      <c r="AN13" s="36"/>
      <c r="AO13" s="69"/>
      <c r="AP13" s="70"/>
      <c r="AQ13" s="91">
        <f t="shared" si="4"/>
        <v>25668</v>
      </c>
      <c r="AR13" s="93">
        <f>AQ13/L13</f>
        <v>0.57040000000000002</v>
      </c>
      <c r="AS13" s="88"/>
      <c r="AT13" s="36"/>
      <c r="AU13" s="69"/>
      <c r="AV13" s="36"/>
      <c r="AW13" s="69"/>
      <c r="AX13" s="36"/>
      <c r="AY13" s="69"/>
      <c r="AZ13" s="70"/>
      <c r="BA13" s="91">
        <f t="shared" si="6"/>
        <v>0</v>
      </c>
      <c r="BB13" s="111">
        <f t="shared" si="7"/>
        <v>0</v>
      </c>
      <c r="BC13" s="139">
        <f t="shared" si="8"/>
        <v>107825</v>
      </c>
      <c r="BD13" s="85">
        <f t="shared" si="0"/>
        <v>0.70016233766233771</v>
      </c>
      <c r="BE13" s="143"/>
    </row>
    <row r="14" spans="1:57" s="1" customFormat="1" ht="141.75" customHeight="1" thickBot="1" x14ac:dyDescent="0.25">
      <c r="A14" s="167"/>
      <c r="B14" s="168"/>
      <c r="C14" s="169" t="s">
        <v>21</v>
      </c>
      <c r="D14" s="45" t="s">
        <v>61</v>
      </c>
      <c r="E14" s="45" t="s">
        <v>148</v>
      </c>
      <c r="F14" s="49"/>
      <c r="G14" s="78">
        <v>20000</v>
      </c>
      <c r="H14" s="45" t="s">
        <v>25</v>
      </c>
      <c r="I14" s="56" t="s">
        <v>59</v>
      </c>
      <c r="J14" s="58">
        <v>0</v>
      </c>
      <c r="K14" s="58">
        <v>6000</v>
      </c>
      <c r="L14" s="58">
        <v>8000</v>
      </c>
      <c r="M14" s="58">
        <f t="shared" ref="M14" si="9">(M13*20%)</f>
        <v>6000</v>
      </c>
      <c r="N14" s="66" t="s">
        <v>62</v>
      </c>
      <c r="O14" s="69"/>
      <c r="P14" s="36"/>
      <c r="Q14" s="69"/>
      <c r="R14" s="36"/>
      <c r="S14" s="69"/>
      <c r="T14" s="36"/>
      <c r="U14" s="117">
        <v>0</v>
      </c>
      <c r="V14" s="70"/>
      <c r="W14" s="91">
        <f t="shared" si="1"/>
        <v>0</v>
      </c>
      <c r="X14" s="93"/>
      <c r="Y14" s="88"/>
      <c r="Z14" s="36"/>
      <c r="AA14" s="69"/>
      <c r="AB14" s="36"/>
      <c r="AC14" s="69"/>
      <c r="AD14" s="36"/>
      <c r="AE14" s="117">
        <v>7311</v>
      </c>
      <c r="AF14" s="120" t="s">
        <v>141</v>
      </c>
      <c r="AG14" s="99">
        <v>7311</v>
      </c>
      <c r="AH14" s="93">
        <f t="shared" si="3"/>
        <v>1.2184999999999999</v>
      </c>
      <c r="AI14" s="112">
        <f>347+395+344</f>
        <v>1086</v>
      </c>
      <c r="AJ14" s="149" t="s">
        <v>164</v>
      </c>
      <c r="AK14" s="117">
        <f>922+1474+925</f>
        <v>3321</v>
      </c>
      <c r="AL14" s="149" t="s">
        <v>207</v>
      </c>
      <c r="AM14" s="69"/>
      <c r="AN14" s="36"/>
      <c r="AO14" s="69"/>
      <c r="AP14" s="70"/>
      <c r="AQ14" s="91">
        <f t="shared" si="4"/>
        <v>4407</v>
      </c>
      <c r="AR14" s="93">
        <f t="shared" si="5"/>
        <v>0.550875</v>
      </c>
      <c r="AS14" s="88"/>
      <c r="AT14" s="36"/>
      <c r="AU14" s="69"/>
      <c r="AV14" s="36"/>
      <c r="AW14" s="69"/>
      <c r="AX14" s="36"/>
      <c r="AY14" s="69"/>
      <c r="AZ14" s="70"/>
      <c r="BA14" s="91">
        <f t="shared" si="6"/>
        <v>0</v>
      </c>
      <c r="BB14" s="111">
        <f t="shared" si="7"/>
        <v>0</v>
      </c>
      <c r="BC14" s="139">
        <f t="shared" si="8"/>
        <v>11718</v>
      </c>
      <c r="BD14" s="85">
        <f t="shared" si="0"/>
        <v>0.58589999999999998</v>
      </c>
      <c r="BE14" s="143"/>
    </row>
    <row r="15" spans="1:57" s="1" customFormat="1" ht="141.75" customHeight="1" thickBot="1" x14ac:dyDescent="0.25">
      <c r="A15" s="167"/>
      <c r="B15" s="168"/>
      <c r="C15" s="169"/>
      <c r="D15" s="45" t="s">
        <v>63</v>
      </c>
      <c r="E15" s="45" t="s">
        <v>64</v>
      </c>
      <c r="F15" s="49"/>
      <c r="G15" s="77">
        <v>32</v>
      </c>
      <c r="H15" s="45" t="s">
        <v>25</v>
      </c>
      <c r="I15" s="56" t="s">
        <v>59</v>
      </c>
      <c r="J15" s="45">
        <v>14</v>
      </c>
      <c r="K15" s="45">
        <v>20</v>
      </c>
      <c r="L15" s="45">
        <v>25</v>
      </c>
      <c r="M15" s="45">
        <v>15</v>
      </c>
      <c r="N15" s="66" t="s">
        <v>65</v>
      </c>
      <c r="O15" s="69"/>
      <c r="P15" s="36"/>
      <c r="Q15" s="69"/>
      <c r="R15" s="36"/>
      <c r="S15" s="69"/>
      <c r="T15" s="36"/>
      <c r="U15" s="117">
        <v>16</v>
      </c>
      <c r="V15" s="125" t="s">
        <v>144</v>
      </c>
      <c r="W15" s="91">
        <f t="shared" si="1"/>
        <v>16</v>
      </c>
      <c r="X15" s="93">
        <f t="shared" si="2"/>
        <v>1.1428571428571428</v>
      </c>
      <c r="Y15" s="88"/>
      <c r="Z15" s="36"/>
      <c r="AA15" s="69"/>
      <c r="AB15" s="36"/>
      <c r="AC15" s="69"/>
      <c r="AD15" s="36"/>
      <c r="AE15" s="117">
        <v>22</v>
      </c>
      <c r="AF15" s="120" t="s">
        <v>142</v>
      </c>
      <c r="AG15" s="99">
        <v>22</v>
      </c>
      <c r="AH15" s="93">
        <f t="shared" si="3"/>
        <v>1.1000000000000001</v>
      </c>
      <c r="AI15" s="112">
        <v>4</v>
      </c>
      <c r="AJ15" s="149" t="s">
        <v>192</v>
      </c>
      <c r="AK15" s="117">
        <f>8+6+3</f>
        <v>17</v>
      </c>
      <c r="AL15" s="149" t="s">
        <v>208</v>
      </c>
      <c r="AM15" s="69"/>
      <c r="AN15" s="36"/>
      <c r="AO15" s="69"/>
      <c r="AP15" s="70"/>
      <c r="AQ15" s="91">
        <f t="shared" si="4"/>
        <v>21</v>
      </c>
      <c r="AR15" s="93">
        <f t="shared" si="5"/>
        <v>0.84</v>
      </c>
      <c r="AS15" s="88"/>
      <c r="AT15" s="36"/>
      <c r="AU15" s="69"/>
      <c r="AV15" s="36"/>
      <c r="AW15" s="69"/>
      <c r="AX15" s="36"/>
      <c r="AY15" s="69"/>
      <c r="AZ15" s="70"/>
      <c r="BA15" s="91">
        <f t="shared" si="6"/>
        <v>0</v>
      </c>
      <c r="BB15" s="111">
        <f t="shared" si="7"/>
        <v>0</v>
      </c>
      <c r="BC15" s="139">
        <f>16+10+2</f>
        <v>28</v>
      </c>
      <c r="BD15" s="85">
        <f t="shared" si="0"/>
        <v>0.875</v>
      </c>
      <c r="BE15" s="143"/>
    </row>
    <row r="16" spans="1:57" s="1" customFormat="1" ht="268.5" customHeight="1" thickBot="1" x14ac:dyDescent="0.25">
      <c r="A16" s="170" t="s">
        <v>66</v>
      </c>
      <c r="B16" s="155" t="s">
        <v>67</v>
      </c>
      <c r="C16" s="41" t="s">
        <v>56</v>
      </c>
      <c r="D16" s="40" t="s">
        <v>68</v>
      </c>
      <c r="E16" s="40" t="s">
        <v>69</v>
      </c>
      <c r="F16" s="42" t="s">
        <v>209</v>
      </c>
      <c r="G16" s="79">
        <v>1</v>
      </c>
      <c r="H16" s="40" t="s">
        <v>70</v>
      </c>
      <c r="I16" s="43" t="s">
        <v>71</v>
      </c>
      <c r="J16" s="59">
        <v>0.2</v>
      </c>
      <c r="K16" s="59">
        <v>0.8</v>
      </c>
      <c r="L16" s="135">
        <v>0</v>
      </c>
      <c r="M16" s="135">
        <v>0</v>
      </c>
      <c r="N16" s="65" t="s">
        <v>72</v>
      </c>
      <c r="O16" s="69"/>
      <c r="P16" s="36"/>
      <c r="Q16" s="69"/>
      <c r="R16" s="36"/>
      <c r="S16" s="69"/>
      <c r="T16" s="36"/>
      <c r="U16" s="119">
        <f>J16</f>
        <v>0.2</v>
      </c>
      <c r="V16" s="70"/>
      <c r="W16" s="97">
        <f t="shared" si="1"/>
        <v>0.2</v>
      </c>
      <c r="X16" s="93">
        <f t="shared" si="2"/>
        <v>1</v>
      </c>
      <c r="Y16" s="88"/>
      <c r="Z16" s="36"/>
      <c r="AA16" s="69"/>
      <c r="AB16" s="36"/>
      <c r="AC16" s="69"/>
      <c r="AD16" s="36"/>
      <c r="AE16" s="119">
        <v>0.8</v>
      </c>
      <c r="AF16" s="124" t="s">
        <v>143</v>
      </c>
      <c r="AG16" s="104">
        <v>0.8</v>
      </c>
      <c r="AH16" s="93">
        <f t="shared" si="3"/>
        <v>1</v>
      </c>
      <c r="AI16" s="115" t="s">
        <v>128</v>
      </c>
      <c r="AJ16" s="150" t="s">
        <v>128</v>
      </c>
      <c r="AK16" s="136" t="s">
        <v>128</v>
      </c>
      <c r="AL16" s="153" t="s">
        <v>128</v>
      </c>
      <c r="AM16" s="69"/>
      <c r="AN16" s="36"/>
      <c r="AO16" s="69"/>
      <c r="AP16" s="70"/>
      <c r="AQ16" s="91" t="s">
        <v>128</v>
      </c>
      <c r="AR16" s="93" t="s">
        <v>128</v>
      </c>
      <c r="AS16" s="88"/>
      <c r="AT16" s="36"/>
      <c r="AU16" s="69"/>
      <c r="AV16" s="36"/>
      <c r="AW16" s="69"/>
      <c r="AX16" s="36"/>
      <c r="AY16" s="69"/>
      <c r="AZ16" s="70"/>
      <c r="BA16" s="91">
        <f t="shared" si="6"/>
        <v>0</v>
      </c>
      <c r="BB16" s="111" t="e">
        <f t="shared" si="7"/>
        <v>#DIV/0!</v>
      </c>
      <c r="BC16" s="140">
        <f>W16+AG16</f>
        <v>1</v>
      </c>
      <c r="BD16" s="85">
        <f t="shared" si="0"/>
        <v>1</v>
      </c>
      <c r="BE16" s="143"/>
    </row>
    <row r="17" spans="1:57" s="1" customFormat="1" ht="198.75" customHeight="1" thickBot="1" x14ac:dyDescent="0.25">
      <c r="A17" s="170"/>
      <c r="B17" s="155"/>
      <c r="C17" s="41" t="s">
        <v>56</v>
      </c>
      <c r="D17" s="40" t="s">
        <v>73</v>
      </c>
      <c r="E17" s="40" t="s">
        <v>74</v>
      </c>
      <c r="F17" s="42" t="s">
        <v>75</v>
      </c>
      <c r="G17" s="79">
        <v>1</v>
      </c>
      <c r="H17" s="40" t="s">
        <v>70</v>
      </c>
      <c r="I17" s="43" t="s">
        <v>76</v>
      </c>
      <c r="J17" s="40" t="s">
        <v>47</v>
      </c>
      <c r="K17" s="59">
        <v>0.3</v>
      </c>
      <c r="L17" s="59">
        <v>0.3</v>
      </c>
      <c r="M17" s="59">
        <v>0.4</v>
      </c>
      <c r="N17" s="65" t="s">
        <v>77</v>
      </c>
      <c r="O17" s="69"/>
      <c r="P17" s="36"/>
      <c r="Q17" s="69"/>
      <c r="R17" s="36"/>
      <c r="S17" s="69"/>
      <c r="T17" s="36"/>
      <c r="U17" s="117">
        <v>0</v>
      </c>
      <c r="V17" s="70"/>
      <c r="W17" s="91">
        <f t="shared" si="1"/>
        <v>0</v>
      </c>
      <c r="X17" s="93"/>
      <c r="Y17" s="88"/>
      <c r="Z17" s="36"/>
      <c r="AA17" s="69"/>
      <c r="AB17" s="36"/>
      <c r="AC17" s="69"/>
      <c r="AD17" s="36"/>
      <c r="AE17" s="119">
        <v>0.3</v>
      </c>
      <c r="AF17" s="120" t="s">
        <v>139</v>
      </c>
      <c r="AG17" s="104">
        <v>0.3</v>
      </c>
      <c r="AH17" s="93">
        <f t="shared" si="3"/>
        <v>1</v>
      </c>
      <c r="AI17" s="112">
        <v>0</v>
      </c>
      <c r="AJ17" s="149" t="s">
        <v>193</v>
      </c>
      <c r="AK17" s="133">
        <v>0.15</v>
      </c>
      <c r="AL17" s="154" t="s">
        <v>194</v>
      </c>
      <c r="AM17" s="69"/>
      <c r="AN17" s="36"/>
      <c r="AO17" s="69"/>
      <c r="AP17" s="70"/>
      <c r="AQ17" s="97">
        <f t="shared" si="4"/>
        <v>0.15</v>
      </c>
      <c r="AR17" s="93">
        <f t="shared" ref="AR17:AR18" si="10">AQ17/L17</f>
        <v>0.5</v>
      </c>
      <c r="AS17" s="88"/>
      <c r="AT17" s="36"/>
      <c r="AU17" s="69"/>
      <c r="AV17" s="36"/>
      <c r="AW17" s="69"/>
      <c r="AX17" s="36"/>
      <c r="AY17" s="69"/>
      <c r="AZ17" s="70"/>
      <c r="BA17" s="91">
        <f t="shared" si="6"/>
        <v>0</v>
      </c>
      <c r="BB17" s="111">
        <f t="shared" si="7"/>
        <v>0</v>
      </c>
      <c r="BC17" s="140">
        <f>W17+AG17+AQ17</f>
        <v>0.44999999999999996</v>
      </c>
      <c r="BD17" s="85">
        <f t="shared" si="0"/>
        <v>0.44999999999999996</v>
      </c>
      <c r="BE17" s="143"/>
    </row>
    <row r="18" spans="1:57" s="1" customFormat="1" ht="63.75" customHeight="1" thickBot="1" x14ac:dyDescent="0.25">
      <c r="A18" s="171"/>
      <c r="B18" s="172"/>
      <c r="C18" s="61" t="s">
        <v>56</v>
      </c>
      <c r="D18" s="61" t="s">
        <v>78</v>
      </c>
      <c r="E18" s="61" t="s">
        <v>79</v>
      </c>
      <c r="F18" s="62" t="s">
        <v>80</v>
      </c>
      <c r="G18" s="80">
        <v>6</v>
      </c>
      <c r="H18" s="60" t="s">
        <v>25</v>
      </c>
      <c r="I18" s="63" t="s">
        <v>19</v>
      </c>
      <c r="J18" s="61">
        <v>0</v>
      </c>
      <c r="K18" s="61">
        <v>2</v>
      </c>
      <c r="L18" s="61">
        <v>2</v>
      </c>
      <c r="M18" s="61">
        <v>2</v>
      </c>
      <c r="N18" s="68" t="s">
        <v>81</v>
      </c>
      <c r="O18" s="71"/>
      <c r="P18" s="72"/>
      <c r="Q18" s="71"/>
      <c r="R18" s="72"/>
      <c r="S18" s="71"/>
      <c r="T18" s="72"/>
      <c r="U18" s="118">
        <v>0</v>
      </c>
      <c r="V18" s="73"/>
      <c r="W18" s="91">
        <f t="shared" si="1"/>
        <v>0</v>
      </c>
      <c r="X18" s="95"/>
      <c r="Y18" s="89"/>
      <c r="Z18" s="72"/>
      <c r="AA18" s="71"/>
      <c r="AB18" s="72"/>
      <c r="AC18" s="71"/>
      <c r="AD18" s="72"/>
      <c r="AE18" s="118">
        <v>2</v>
      </c>
      <c r="AF18" s="122" t="s">
        <v>130</v>
      </c>
      <c r="AG18" s="105">
        <v>2</v>
      </c>
      <c r="AH18" s="93">
        <f t="shared" si="3"/>
        <v>1</v>
      </c>
      <c r="AI18" s="113">
        <v>0</v>
      </c>
      <c r="AJ18" s="151" t="s">
        <v>195</v>
      </c>
      <c r="AK18" s="118">
        <v>0</v>
      </c>
      <c r="AL18" s="151" t="s">
        <v>182</v>
      </c>
      <c r="AM18" s="71"/>
      <c r="AN18" s="72"/>
      <c r="AO18" s="71"/>
      <c r="AP18" s="73"/>
      <c r="AQ18" s="107">
        <f t="shared" si="4"/>
        <v>0</v>
      </c>
      <c r="AR18" s="93">
        <f t="shared" si="10"/>
        <v>0</v>
      </c>
      <c r="AS18" s="89"/>
      <c r="AT18" s="72"/>
      <c r="AU18" s="71"/>
      <c r="AV18" s="72"/>
      <c r="AW18" s="71"/>
      <c r="AX18" s="72"/>
      <c r="AY18" s="71"/>
      <c r="AZ18" s="73"/>
      <c r="BA18" s="107">
        <f t="shared" si="6"/>
        <v>0</v>
      </c>
      <c r="BB18" s="111">
        <f t="shared" si="7"/>
        <v>0</v>
      </c>
      <c r="BC18" s="139">
        <f>W18+AG18+AQ18</f>
        <v>2</v>
      </c>
      <c r="BD18" s="85">
        <f t="shared" si="0"/>
        <v>0.33333333333333331</v>
      </c>
      <c r="BE18" s="143"/>
    </row>
    <row r="19" spans="1:57" ht="56.25" customHeight="1" thickBot="1" x14ac:dyDescent="0.25">
      <c r="A19" s="5"/>
      <c r="B19" s="5"/>
      <c r="D19" s="6"/>
      <c r="E19" s="6"/>
      <c r="F19" s="6"/>
      <c r="G19" s="6"/>
      <c r="H19" s="6"/>
      <c r="I19" s="7"/>
      <c r="J19" s="3"/>
      <c r="K19" s="3"/>
      <c r="L19" s="3"/>
      <c r="M19" s="3"/>
      <c r="N19" s="8"/>
      <c r="X19" s="96">
        <f>AVERAGE(X4:X18)</f>
        <v>1.1460152661064424</v>
      </c>
      <c r="AH19" s="96">
        <f>AVERAGE(AH4:AH18)</f>
        <v>1.159504761904762</v>
      </c>
      <c r="AL19" s="4"/>
      <c r="AR19" s="96">
        <f>AVERAGE(AR4:AR18)</f>
        <v>0.30010614207221348</v>
      </c>
      <c r="BB19" s="94">
        <f>AVERAGE(BB17:BB18)</f>
        <v>0</v>
      </c>
      <c r="BD19" s="96">
        <f>AVERAGE(BD4:BD18)</f>
        <v>0.71742549297321034</v>
      </c>
      <c r="BE19" s="142"/>
    </row>
    <row r="20" spans="1:57" ht="39" customHeight="1" x14ac:dyDescent="0.2">
      <c r="A20" s="5"/>
      <c r="B20" s="5"/>
      <c r="D20" s="6"/>
      <c r="E20" s="6"/>
      <c r="F20" s="6"/>
      <c r="G20" s="6"/>
      <c r="H20" s="6"/>
      <c r="I20" s="7"/>
      <c r="J20" s="3"/>
      <c r="K20" s="3"/>
      <c r="L20" s="3"/>
      <c r="M20" s="3"/>
      <c r="N20" s="8"/>
    </row>
    <row r="21" spans="1:57" ht="39" customHeight="1" x14ac:dyDescent="0.2">
      <c r="A21" s="5"/>
      <c r="B21" s="5"/>
      <c r="D21" s="6"/>
      <c r="E21" s="6"/>
      <c r="F21" s="6"/>
      <c r="G21" s="6"/>
      <c r="H21" s="6"/>
      <c r="I21" s="7"/>
      <c r="J21" s="3"/>
      <c r="K21" s="3"/>
      <c r="L21" s="3"/>
      <c r="M21" s="3"/>
      <c r="N21" s="8"/>
      <c r="AR21" s="130"/>
    </row>
    <row r="22" spans="1:57" ht="39" customHeight="1" x14ac:dyDescent="0.2">
      <c r="A22" s="5"/>
      <c r="B22" s="5"/>
      <c r="D22" s="6"/>
      <c r="E22" s="6"/>
      <c r="F22" s="6"/>
      <c r="G22" s="6"/>
      <c r="H22" s="6"/>
      <c r="I22" s="7"/>
      <c r="J22" s="3"/>
      <c r="K22" s="3"/>
      <c r="L22" s="3"/>
      <c r="M22" s="3"/>
      <c r="N22" s="8"/>
      <c r="AR22" s="132"/>
    </row>
    <row r="23" spans="1:57" ht="39" customHeight="1" x14ac:dyDescent="0.2">
      <c r="AR23" s="131"/>
    </row>
    <row r="24" spans="1:57" ht="39" customHeight="1" x14ac:dyDescent="0.2">
      <c r="AK24" s="145"/>
    </row>
    <row r="25" spans="1:57" ht="39" customHeight="1" x14ac:dyDescent="0.2">
      <c r="AK25" s="146"/>
    </row>
  </sheetData>
  <sheetProtection algorithmName="SHA-512" hashValue="GasIta4ILuD4OWVAFGqUb+qto26oicO2a4PLuVy5n7wb8RASAacCQGJpR0W0V2+WL/MplLJC6GalnLDtGxhqww==" saltValue="tLcsJ7LWae5bQJ04UwCyPA==" spinCount="100000" sheet="1" objects="1" scenarios="1"/>
  <autoFilter ref="A3:BD19" xr:uid="{EA4FBCAF-23BF-4E11-87AB-CA3E20D58361}"/>
  <mergeCells count="32">
    <mergeCell ref="AS2:BB2"/>
    <mergeCell ref="BC2:BC3"/>
    <mergeCell ref="BD2:BD3"/>
    <mergeCell ref="Y2:AH2"/>
    <mergeCell ref="AI2:AR2"/>
    <mergeCell ref="O2:X2"/>
    <mergeCell ref="A13:A15"/>
    <mergeCell ref="B13:B15"/>
    <mergeCell ref="C14:C15"/>
    <mergeCell ref="A16:A18"/>
    <mergeCell ref="B16:B18"/>
    <mergeCell ref="A9:A12"/>
    <mergeCell ref="B9:B12"/>
    <mergeCell ref="C10:C11"/>
    <mergeCell ref="A7:A8"/>
    <mergeCell ref="B7:B8"/>
    <mergeCell ref="C7:C8"/>
    <mergeCell ref="I2:I3"/>
    <mergeCell ref="J2:M2"/>
    <mergeCell ref="N2:N3"/>
    <mergeCell ref="A4:A6"/>
    <mergeCell ref="B4:B6"/>
    <mergeCell ref="C5:C6"/>
    <mergeCell ref="A1:N1"/>
    <mergeCell ref="A2:A3"/>
    <mergeCell ref="B2:B3"/>
    <mergeCell ref="C2:C3"/>
    <mergeCell ref="D2:D3"/>
    <mergeCell ref="E2:E3"/>
    <mergeCell ref="F2:F3"/>
    <mergeCell ref="G2:G3"/>
    <mergeCell ref="H2:H3"/>
  </mergeCells>
  <phoneticPr fontId="3" type="noConversion"/>
  <dataValidations count="1">
    <dataValidation allowBlank="1" showInputMessage="1" showErrorMessage="1" sqref="E10:F10" xr:uid="{3A1C0846-CC47-4E69-8595-85736C319FEC}"/>
  </dataValidations>
  <pageMargins left="0.7" right="0.7" top="0.75" bottom="0.75" header="0.3" footer="0.3"/>
  <pageSetup paperSize="9" scale="18" fitToHeight="0" orientation="landscape" r:id="rId1"/>
  <colBreaks count="1" manualBreakCount="1">
    <brk id="56"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A23D-E5AA-455D-907A-53567B4FCBCE}">
  <dimension ref="B1:U59"/>
  <sheetViews>
    <sheetView zoomScale="80" zoomScaleNormal="80" workbookViewId="0">
      <selection activeCell="E66" sqref="E66"/>
    </sheetView>
  </sheetViews>
  <sheetFormatPr baseColWidth="10" defaultColWidth="11.42578125" defaultRowHeight="12.75" x14ac:dyDescent="0.2"/>
  <cols>
    <col min="1" max="1" width="2.85546875" style="1" customWidth="1"/>
    <col min="2" max="2" width="3.42578125" style="1" customWidth="1"/>
    <col min="3" max="3" width="26.42578125" style="1" customWidth="1"/>
    <col min="4" max="4" width="20.140625" style="2" customWidth="1"/>
    <col min="5" max="5" width="20.140625" style="1" customWidth="1"/>
    <col min="6" max="6" width="16.85546875" style="1" customWidth="1"/>
    <col min="7" max="7" width="13.28515625" style="1" customWidth="1"/>
    <col min="8" max="8" width="23.5703125" style="1" customWidth="1"/>
    <col min="9" max="9" width="16.28515625" style="1" customWidth="1"/>
    <col min="10" max="10" width="7.28515625" style="1" customWidth="1"/>
    <col min="11" max="11" width="28.42578125" style="1" customWidth="1"/>
    <col min="12" max="12" width="18.42578125" style="1" customWidth="1"/>
    <col min="13" max="13" width="4.42578125" style="1" customWidth="1"/>
    <col min="14" max="16" width="21.5703125" style="1" customWidth="1"/>
    <col min="17" max="19" width="18" style="1" customWidth="1"/>
    <col min="20" max="20" width="23.7109375" style="1" customWidth="1"/>
    <col min="21" max="21" width="22.28515625" style="1" customWidth="1"/>
    <col min="22" max="16384" width="11.42578125" style="1"/>
  </cols>
  <sheetData>
    <row r="1" spans="2:21" ht="13.5" thickBot="1" x14ac:dyDescent="0.25"/>
    <row r="2" spans="2:21" ht="20.100000000000001" customHeight="1" thickBot="1" x14ac:dyDescent="0.25">
      <c r="B2" s="181" t="s">
        <v>98</v>
      </c>
      <c r="C2" s="182"/>
      <c r="D2" s="182"/>
      <c r="E2" s="182"/>
      <c r="F2" s="182"/>
      <c r="G2" s="182"/>
      <c r="H2" s="182"/>
      <c r="I2" s="182"/>
      <c r="J2" s="182"/>
      <c r="K2" s="182"/>
      <c r="L2" s="182"/>
      <c r="M2" s="183"/>
      <c r="N2" s="12"/>
      <c r="O2" s="12"/>
      <c r="P2" s="12"/>
      <c r="Q2" s="12"/>
      <c r="R2" s="12"/>
      <c r="S2" s="12"/>
      <c r="T2" s="12"/>
      <c r="U2" s="12"/>
    </row>
    <row r="3" spans="2:21" x14ac:dyDescent="0.2">
      <c r="B3" s="13"/>
      <c r="M3" s="14"/>
    </row>
    <row r="4" spans="2:21" ht="25.5" x14ac:dyDescent="0.2">
      <c r="B4" s="13"/>
      <c r="C4" s="201" t="s">
        <v>94</v>
      </c>
      <c r="D4" s="201"/>
      <c r="E4" s="201"/>
      <c r="F4" s="32" t="s">
        <v>97</v>
      </c>
      <c r="H4" s="32" t="s">
        <v>95</v>
      </c>
      <c r="I4" s="32" t="s">
        <v>97</v>
      </c>
      <c r="K4" s="31" t="s">
        <v>84</v>
      </c>
      <c r="L4" s="32" t="s">
        <v>85</v>
      </c>
      <c r="M4" s="14"/>
    </row>
    <row r="5" spans="2:21" ht="30" customHeight="1" x14ac:dyDescent="0.2">
      <c r="B5" s="13"/>
      <c r="C5" s="190" t="s">
        <v>12</v>
      </c>
      <c r="D5" s="191"/>
      <c r="E5" s="192"/>
      <c r="F5" s="187">
        <v>3</v>
      </c>
      <c r="H5" s="202" t="s">
        <v>14</v>
      </c>
      <c r="I5" s="200">
        <v>3</v>
      </c>
      <c r="K5" s="33" t="s">
        <v>86</v>
      </c>
      <c r="L5" s="27">
        <v>3</v>
      </c>
      <c r="M5" s="14"/>
    </row>
    <row r="6" spans="2:21" ht="30" customHeight="1" x14ac:dyDescent="0.2">
      <c r="B6" s="13"/>
      <c r="C6" s="193"/>
      <c r="D6" s="194"/>
      <c r="E6" s="195"/>
      <c r="F6" s="188"/>
      <c r="H6" s="202"/>
      <c r="I6" s="200"/>
      <c r="K6" s="33" t="s">
        <v>87</v>
      </c>
      <c r="L6" s="27">
        <v>1</v>
      </c>
      <c r="M6" s="14"/>
    </row>
    <row r="7" spans="2:21" ht="30" customHeight="1" x14ac:dyDescent="0.2">
      <c r="B7" s="13"/>
      <c r="C7" s="196"/>
      <c r="D7" s="197"/>
      <c r="E7" s="198"/>
      <c r="F7" s="189"/>
      <c r="H7" s="184" t="s">
        <v>21</v>
      </c>
      <c r="I7" s="187">
        <v>7</v>
      </c>
      <c r="K7" s="33" t="s">
        <v>71</v>
      </c>
      <c r="L7" s="27">
        <v>1</v>
      </c>
      <c r="M7" s="14"/>
    </row>
    <row r="8" spans="2:21" ht="30" customHeight="1" x14ac:dyDescent="0.2">
      <c r="B8" s="13"/>
      <c r="C8" s="199" t="s">
        <v>32</v>
      </c>
      <c r="D8" s="199"/>
      <c r="E8" s="199"/>
      <c r="F8" s="200">
        <v>2</v>
      </c>
      <c r="H8" s="185"/>
      <c r="I8" s="188"/>
      <c r="K8" s="33" t="s">
        <v>37</v>
      </c>
      <c r="L8" s="27">
        <v>2</v>
      </c>
      <c r="M8" s="14"/>
    </row>
    <row r="9" spans="2:21" ht="30" customHeight="1" x14ac:dyDescent="0.2">
      <c r="B9" s="13"/>
      <c r="C9" s="199"/>
      <c r="D9" s="199"/>
      <c r="E9" s="199"/>
      <c r="F9" s="200"/>
      <c r="H9" s="186"/>
      <c r="I9" s="189"/>
      <c r="K9" s="33" t="s">
        <v>88</v>
      </c>
      <c r="L9" s="27">
        <v>2</v>
      </c>
      <c r="M9" s="14"/>
    </row>
    <row r="10" spans="2:21" ht="30" customHeight="1" x14ac:dyDescent="0.2">
      <c r="B10" s="13"/>
      <c r="C10" s="199"/>
      <c r="D10" s="199"/>
      <c r="E10" s="199"/>
      <c r="F10" s="200"/>
      <c r="H10" s="184" t="s">
        <v>96</v>
      </c>
      <c r="I10" s="187">
        <v>5</v>
      </c>
      <c r="K10" s="33" t="s">
        <v>89</v>
      </c>
      <c r="L10" s="27">
        <v>4</v>
      </c>
      <c r="M10" s="14"/>
    </row>
    <row r="11" spans="2:21" ht="30" customHeight="1" x14ac:dyDescent="0.2">
      <c r="B11" s="13"/>
      <c r="C11" s="199" t="s">
        <v>44</v>
      </c>
      <c r="D11" s="199"/>
      <c r="E11" s="199"/>
      <c r="F11" s="200">
        <v>4</v>
      </c>
      <c r="H11" s="186"/>
      <c r="I11" s="189"/>
      <c r="K11" s="33" t="s">
        <v>90</v>
      </c>
      <c r="L11" s="27">
        <v>2</v>
      </c>
      <c r="M11" s="14"/>
    </row>
    <row r="12" spans="2:21" ht="12" customHeight="1" x14ac:dyDescent="0.2">
      <c r="B12" s="13"/>
      <c r="C12" s="199"/>
      <c r="D12" s="199"/>
      <c r="E12" s="199"/>
      <c r="F12" s="200"/>
      <c r="H12" s="38" t="s">
        <v>91</v>
      </c>
      <c r="I12" s="31">
        <f>SUM(I5:I11)</f>
        <v>15</v>
      </c>
      <c r="K12" s="34" t="s">
        <v>91</v>
      </c>
      <c r="L12" s="35">
        <f>SUM(L5:L11)</f>
        <v>15</v>
      </c>
      <c r="M12" s="14"/>
    </row>
    <row r="13" spans="2:21" ht="30" customHeight="1" x14ac:dyDescent="0.2">
      <c r="B13" s="13"/>
      <c r="C13" s="199"/>
      <c r="D13" s="199"/>
      <c r="E13" s="199"/>
      <c r="F13" s="200"/>
      <c r="M13" s="14"/>
    </row>
    <row r="14" spans="2:21" ht="30" customHeight="1" x14ac:dyDescent="0.2">
      <c r="B14" s="13"/>
      <c r="C14" s="199"/>
      <c r="D14" s="199"/>
      <c r="E14" s="199"/>
      <c r="F14" s="200"/>
      <c r="M14" s="14"/>
    </row>
    <row r="15" spans="2:21" ht="30" customHeight="1" x14ac:dyDescent="0.2">
      <c r="B15" s="13"/>
      <c r="C15" s="199" t="s">
        <v>55</v>
      </c>
      <c r="D15" s="199"/>
      <c r="E15" s="199"/>
      <c r="F15" s="200">
        <v>3</v>
      </c>
      <c r="M15" s="14"/>
    </row>
    <row r="16" spans="2:21" ht="30" customHeight="1" x14ac:dyDescent="0.2">
      <c r="B16" s="13"/>
      <c r="C16" s="199"/>
      <c r="D16" s="199"/>
      <c r="E16" s="199"/>
      <c r="F16" s="200"/>
      <c r="M16" s="14"/>
    </row>
    <row r="17" spans="2:13" ht="30" customHeight="1" x14ac:dyDescent="0.2">
      <c r="B17" s="13"/>
      <c r="C17" s="199"/>
      <c r="D17" s="199"/>
      <c r="E17" s="199"/>
      <c r="F17" s="200"/>
      <c r="M17" s="14"/>
    </row>
    <row r="18" spans="2:13" ht="30" customHeight="1" x14ac:dyDescent="0.2">
      <c r="B18" s="13"/>
      <c r="C18" s="199" t="s">
        <v>66</v>
      </c>
      <c r="D18" s="199"/>
      <c r="E18" s="199"/>
      <c r="F18" s="200">
        <v>3</v>
      </c>
      <c r="M18" s="14"/>
    </row>
    <row r="19" spans="2:13" ht="30" customHeight="1" x14ac:dyDescent="0.2">
      <c r="B19" s="13"/>
      <c r="C19" s="199"/>
      <c r="D19" s="199"/>
      <c r="E19" s="199"/>
      <c r="F19" s="200"/>
      <c r="M19" s="14"/>
    </row>
    <row r="20" spans="2:13" ht="30" customHeight="1" x14ac:dyDescent="0.2">
      <c r="B20" s="13"/>
      <c r="C20" s="199"/>
      <c r="D20" s="199"/>
      <c r="E20" s="199"/>
      <c r="F20" s="200"/>
      <c r="M20" s="14"/>
    </row>
    <row r="21" spans="2:13" ht="12" customHeight="1" x14ac:dyDescent="0.2">
      <c r="B21" s="13"/>
      <c r="C21" s="203" t="s">
        <v>91</v>
      </c>
      <c r="D21" s="203"/>
      <c r="E21" s="203"/>
      <c r="F21" s="31">
        <f>SUM(F5:F19)</f>
        <v>15</v>
      </c>
      <c r="M21" s="14"/>
    </row>
    <row r="22" spans="2:13" x14ac:dyDescent="0.2">
      <c r="B22" s="13"/>
      <c r="M22" s="14"/>
    </row>
    <row r="23" spans="2:13" ht="13.5" thickBot="1" x14ac:dyDescent="0.25">
      <c r="B23" s="13"/>
      <c r="M23" s="14"/>
    </row>
    <row r="24" spans="2:13" ht="13.5" thickBot="1" x14ac:dyDescent="0.25">
      <c r="B24" s="181" t="s">
        <v>149</v>
      </c>
      <c r="C24" s="182"/>
      <c r="D24" s="182"/>
      <c r="E24" s="182"/>
      <c r="F24" s="182"/>
      <c r="G24" s="182"/>
      <c r="H24" s="182"/>
      <c r="I24" s="182"/>
      <c r="J24" s="182"/>
      <c r="K24" s="182"/>
      <c r="L24" s="182"/>
      <c r="M24" s="183"/>
    </row>
    <row r="25" spans="2:13" ht="28.5" customHeight="1" x14ac:dyDescent="0.2">
      <c r="B25" s="13"/>
      <c r="M25" s="14"/>
    </row>
    <row r="26" spans="2:13" ht="28.5" customHeight="1" x14ac:dyDescent="0.2">
      <c r="B26" s="13"/>
      <c r="C26" s="31" t="s">
        <v>84</v>
      </c>
      <c r="D26" s="32" t="s">
        <v>145</v>
      </c>
      <c r="E26" s="32" t="s">
        <v>146</v>
      </c>
      <c r="M26" s="14"/>
    </row>
    <row r="27" spans="2:13" ht="28.5" customHeight="1" x14ac:dyDescent="0.2">
      <c r="B27" s="13"/>
      <c r="C27" s="33" t="s">
        <v>86</v>
      </c>
      <c r="D27" s="127">
        <f>AVERAGE('Seguimiento PEI - 2T 2025'!BD13:BD15)</f>
        <v>0.72035411255411252</v>
      </c>
      <c r="E27" s="27">
        <v>3</v>
      </c>
      <c r="M27" s="14"/>
    </row>
    <row r="28" spans="2:13" ht="28.5" customHeight="1" x14ac:dyDescent="0.2">
      <c r="B28" s="13"/>
      <c r="C28" s="33" t="s">
        <v>87</v>
      </c>
      <c r="D28" s="127">
        <f>'Seguimiento PEI - 2T 2025'!BD17</f>
        <v>0.44999999999999996</v>
      </c>
      <c r="E28" s="27">
        <v>1</v>
      </c>
      <c r="M28" s="14"/>
    </row>
    <row r="29" spans="2:13" ht="28.5" customHeight="1" x14ac:dyDescent="0.2">
      <c r="B29" s="13"/>
      <c r="C29" s="33" t="s">
        <v>71</v>
      </c>
      <c r="D29" s="127">
        <v>1</v>
      </c>
      <c r="E29" s="27">
        <v>1</v>
      </c>
      <c r="M29" s="14"/>
    </row>
    <row r="30" spans="2:13" ht="28.5" customHeight="1" x14ac:dyDescent="0.2">
      <c r="B30" s="13"/>
      <c r="C30" s="33" t="s">
        <v>37</v>
      </c>
      <c r="D30" s="127">
        <f>('Seguimiento PEI - 2T 2025'!BD7+'Seguimiento PEI - 2T 2025'!BD8)/2</f>
        <v>1.20828125</v>
      </c>
      <c r="E30" s="27">
        <v>2</v>
      </c>
      <c r="M30" s="14"/>
    </row>
    <row r="31" spans="2:13" ht="28.5" customHeight="1" x14ac:dyDescent="0.2">
      <c r="B31" s="13"/>
      <c r="C31" s="33" t="s">
        <v>88</v>
      </c>
      <c r="D31" s="127">
        <f>('Seguimiento PEI - 2T 2025'!BD5+'Seguimiento PEI - 2T 2025'!BD6)/2</f>
        <v>0.60434782608695659</v>
      </c>
      <c r="E31" s="27">
        <v>2</v>
      </c>
      <c r="M31" s="14"/>
    </row>
    <row r="32" spans="2:13" ht="28.5" customHeight="1" x14ac:dyDescent="0.2">
      <c r="B32" s="13"/>
      <c r="C32" s="33" t="s">
        <v>89</v>
      </c>
      <c r="D32" s="127">
        <f>AVERAGE('Seguimiento PEI - 2T 2025'!BD9:BD12)</f>
        <v>0.62293214285714282</v>
      </c>
      <c r="E32" s="27">
        <v>4</v>
      </c>
      <c r="M32" s="14"/>
    </row>
    <row r="33" spans="2:14" ht="28.5" customHeight="1" x14ac:dyDescent="0.2">
      <c r="B33" s="13"/>
      <c r="C33" s="33" t="s">
        <v>90</v>
      </c>
      <c r="D33" s="127">
        <f>('Seguimiento PEI - 2T 2025'!BD4+'Seguimiento PEI - 2T 2025'!BD18)/2</f>
        <v>0.51666666666666661</v>
      </c>
      <c r="E33" s="27">
        <v>2</v>
      </c>
      <c r="M33" s="14"/>
    </row>
    <row r="34" spans="2:14" ht="28.5" customHeight="1" x14ac:dyDescent="0.2">
      <c r="B34" s="13"/>
      <c r="C34" s="128"/>
      <c r="D34" s="10"/>
      <c r="E34" s="17"/>
      <c r="F34" s="10"/>
      <c r="M34" s="14"/>
    </row>
    <row r="35" spans="2:14" ht="28.5" customHeight="1" x14ac:dyDescent="0.2">
      <c r="B35" s="13"/>
      <c r="C35" s="128"/>
      <c r="D35" s="10"/>
      <c r="E35" s="17"/>
      <c r="F35" s="10"/>
      <c r="M35" s="14"/>
    </row>
    <row r="36" spans="2:14" ht="28.5" customHeight="1" x14ac:dyDescent="0.2">
      <c r="B36" s="13"/>
      <c r="C36" s="128"/>
      <c r="D36" s="10"/>
      <c r="E36" s="17"/>
      <c r="F36" s="10"/>
      <c r="M36" s="14"/>
    </row>
    <row r="37" spans="2:14" ht="28.5" customHeight="1" x14ac:dyDescent="0.2">
      <c r="B37" s="13"/>
      <c r="C37" s="128"/>
      <c r="D37" s="10"/>
      <c r="E37" s="17"/>
      <c r="F37" s="10"/>
      <c r="M37" s="14"/>
    </row>
    <row r="38" spans="2:14" ht="28.5" customHeight="1" x14ac:dyDescent="0.2">
      <c r="B38" s="13"/>
      <c r="C38" s="128"/>
      <c r="D38" s="10"/>
      <c r="E38" s="17"/>
      <c r="F38" s="10"/>
      <c r="M38" s="14"/>
    </row>
    <row r="39" spans="2:14" ht="28.5" customHeight="1" x14ac:dyDescent="0.2">
      <c r="B39" s="13"/>
      <c r="C39" s="128"/>
      <c r="D39" s="10"/>
      <c r="E39" s="17"/>
      <c r="F39" s="10"/>
      <c r="M39" s="14"/>
    </row>
    <row r="40" spans="2:14" ht="28.5" customHeight="1" x14ac:dyDescent="0.2">
      <c r="B40" s="13"/>
      <c r="C40" s="128"/>
      <c r="D40" s="10"/>
      <c r="E40" s="17"/>
      <c r="F40" s="10"/>
      <c r="M40" s="14"/>
    </row>
    <row r="41" spans="2:14" ht="28.5" customHeight="1" x14ac:dyDescent="0.2">
      <c r="B41" s="13"/>
      <c r="C41" s="128"/>
      <c r="D41" s="10"/>
      <c r="E41" s="17"/>
      <c r="F41" s="10"/>
      <c r="M41" s="14"/>
    </row>
    <row r="42" spans="2:14" ht="28.5" customHeight="1" x14ac:dyDescent="0.2">
      <c r="B42" s="13"/>
      <c r="C42" s="128"/>
      <c r="D42" s="10"/>
      <c r="E42" s="17"/>
      <c r="F42" s="10"/>
      <c r="M42" s="14"/>
    </row>
    <row r="43" spans="2:14" ht="28.5" customHeight="1" x14ac:dyDescent="0.2">
      <c r="B43" s="13"/>
      <c r="M43" s="14"/>
    </row>
    <row r="44" spans="2:14" ht="28.5" customHeight="1" x14ac:dyDescent="0.2">
      <c r="B44" s="13"/>
      <c r="M44" s="14"/>
    </row>
    <row r="45" spans="2:14" ht="28.5" customHeight="1" x14ac:dyDescent="0.2">
      <c r="B45" s="13"/>
      <c r="M45" s="14"/>
    </row>
    <row r="46" spans="2:14" ht="13.5" thickBot="1" x14ac:dyDescent="0.25">
      <c r="B46" s="13"/>
      <c r="M46" s="14"/>
    </row>
    <row r="47" spans="2:14" ht="20.100000000000001" customHeight="1" thickBot="1" x14ac:dyDescent="0.25">
      <c r="B47" s="181" t="s">
        <v>150</v>
      </c>
      <c r="C47" s="182"/>
      <c r="D47" s="182"/>
      <c r="E47" s="182"/>
      <c r="F47" s="182"/>
      <c r="G47" s="182"/>
      <c r="H47" s="182"/>
      <c r="I47" s="182"/>
      <c r="J47" s="182"/>
      <c r="K47" s="182"/>
      <c r="L47" s="182"/>
      <c r="M47" s="183"/>
      <c r="N47" s="39"/>
    </row>
    <row r="48" spans="2:14" ht="12.75" customHeight="1" x14ac:dyDescent="0.2">
      <c r="B48" s="13"/>
      <c r="M48" s="14"/>
    </row>
    <row r="49" spans="2:13" ht="14.25" customHeight="1" x14ac:dyDescent="0.2">
      <c r="B49" s="13"/>
      <c r="C49" s="15"/>
      <c r="D49" s="16"/>
      <c r="E49" s="16"/>
      <c r="F49" s="16"/>
      <c r="G49" s="16"/>
      <c r="H49" s="16"/>
      <c r="I49" s="16"/>
      <c r="J49" s="17"/>
      <c r="K49" s="17"/>
      <c r="L49" s="18"/>
      <c r="M49" s="14"/>
    </row>
    <row r="50" spans="2:13" ht="37.5" customHeight="1" x14ac:dyDescent="0.2">
      <c r="B50" s="13"/>
      <c r="C50" s="31" t="s">
        <v>84</v>
      </c>
      <c r="D50" s="32" t="str">
        <f>D26</f>
        <v>% Avance promedio</v>
      </c>
      <c r="E50" s="32" t="s">
        <v>92</v>
      </c>
      <c r="F50" s="25"/>
      <c r="G50" s="25"/>
      <c r="H50" s="25"/>
      <c r="I50" s="25"/>
      <c r="M50" s="14"/>
    </row>
    <row r="51" spans="2:13" ht="37.5" customHeight="1" x14ac:dyDescent="0.2">
      <c r="B51" s="13"/>
      <c r="C51" s="33" t="s">
        <v>86</v>
      </c>
      <c r="D51" s="129">
        <f>AVERAGE('Seguimiento PEI - 2T 2025'!AR13:AR15)</f>
        <v>0.65375833333333333</v>
      </c>
      <c r="E51" s="27">
        <v>3</v>
      </c>
      <c r="F51" s="10"/>
      <c r="G51" s="17"/>
      <c r="H51" s="19"/>
      <c r="I51" s="19"/>
      <c r="M51" s="14"/>
    </row>
    <row r="52" spans="2:13" ht="37.5" customHeight="1" x14ac:dyDescent="0.2">
      <c r="B52" s="13"/>
      <c r="C52" s="33" t="s">
        <v>87</v>
      </c>
      <c r="D52" s="129">
        <f>'Seguimiento PEI - 2T 2025'!AR17</f>
        <v>0.5</v>
      </c>
      <c r="E52" s="27">
        <v>1</v>
      </c>
      <c r="F52" s="10"/>
      <c r="G52" s="17"/>
      <c r="H52" s="19"/>
      <c r="I52" s="19"/>
      <c r="M52" s="14"/>
    </row>
    <row r="53" spans="2:13" ht="37.5" customHeight="1" x14ac:dyDescent="0.2">
      <c r="B53" s="13"/>
      <c r="C53" s="33" t="s">
        <v>37</v>
      </c>
      <c r="D53" s="129">
        <f>AVERAGE('Seguimiento PEI - 2T 2025'!AR7:AR8)</f>
        <v>0</v>
      </c>
      <c r="E53" s="27">
        <v>2</v>
      </c>
      <c r="F53" s="10"/>
      <c r="G53" s="17"/>
      <c r="H53" s="19"/>
      <c r="I53" s="19"/>
      <c r="M53" s="14"/>
    </row>
    <row r="54" spans="2:13" ht="37.5" customHeight="1" x14ac:dyDescent="0.2">
      <c r="B54" s="13"/>
      <c r="C54" s="33" t="s">
        <v>88</v>
      </c>
      <c r="D54" s="129">
        <f>AVERAGE('Seguimiento PEI - 2T 2025'!AR5:AR6)</f>
        <v>0.19642857142857142</v>
      </c>
      <c r="E54" s="27">
        <v>2</v>
      </c>
      <c r="F54" s="10"/>
      <c r="G54" s="17"/>
      <c r="H54" s="19"/>
      <c r="I54" s="19"/>
      <c r="M54" s="14"/>
    </row>
    <row r="55" spans="2:13" ht="37.5" customHeight="1" x14ac:dyDescent="0.2">
      <c r="B55" s="13"/>
      <c r="C55" s="33" t="s">
        <v>89</v>
      </c>
      <c r="D55" s="129">
        <f>AVERAGE('Seguimiento PEI - 2T 2025'!AR9:AR12)</f>
        <v>0.33683846153846153</v>
      </c>
      <c r="E55" s="27">
        <v>4</v>
      </c>
      <c r="F55" s="10"/>
      <c r="G55" s="17"/>
      <c r="H55" s="19"/>
      <c r="I55" s="19"/>
      <c r="M55" s="14"/>
    </row>
    <row r="56" spans="2:13" ht="37.5" customHeight="1" x14ac:dyDescent="0.2">
      <c r="B56" s="13"/>
      <c r="C56" s="33" t="s">
        <v>90</v>
      </c>
      <c r="D56" s="129">
        <f>('Seguimiento PEI - 2T 2025'!AR4+'Seguimiento PEI - 2T 2025'!AR18)/2</f>
        <v>0</v>
      </c>
      <c r="E56" s="27">
        <v>2</v>
      </c>
      <c r="F56" s="10"/>
      <c r="G56" s="17"/>
      <c r="H56" s="19"/>
      <c r="I56" s="19"/>
      <c r="M56" s="14"/>
    </row>
    <row r="57" spans="2:13" ht="18.75" customHeight="1" x14ac:dyDescent="0.2">
      <c r="B57" s="13"/>
      <c r="C57" s="25"/>
      <c r="D57" s="26"/>
      <c r="E57" s="19"/>
      <c r="F57" s="19"/>
      <c r="G57" s="19"/>
      <c r="H57" s="19"/>
      <c r="I57" s="19"/>
      <c r="J57" s="20"/>
      <c r="K57" s="18"/>
      <c r="L57" s="18"/>
      <c r="M57" s="14"/>
    </row>
    <row r="58" spans="2:13" ht="273" customHeight="1" x14ac:dyDescent="0.2">
      <c r="B58" s="13"/>
      <c r="C58" s="25"/>
      <c r="D58" s="26"/>
      <c r="E58" s="19"/>
      <c r="F58" s="19"/>
      <c r="G58" s="19"/>
      <c r="H58" s="19"/>
      <c r="I58" s="19"/>
      <c r="J58" s="20"/>
      <c r="K58" s="18"/>
      <c r="L58" s="18"/>
      <c r="M58" s="14"/>
    </row>
    <row r="59" spans="2:13" ht="14.25" customHeight="1" thickBot="1" x14ac:dyDescent="0.25">
      <c r="B59" s="21"/>
      <c r="C59" s="22"/>
      <c r="D59" s="23"/>
      <c r="E59" s="22"/>
      <c r="F59" s="22"/>
      <c r="G59" s="22"/>
      <c r="H59" s="22"/>
      <c r="I59" s="22"/>
      <c r="J59" s="22"/>
      <c r="K59" s="22"/>
      <c r="L59" s="22"/>
      <c r="M59" s="24"/>
    </row>
  </sheetData>
  <mergeCells count="21">
    <mergeCell ref="C21:E21"/>
    <mergeCell ref="B47:M47"/>
    <mergeCell ref="C11:E14"/>
    <mergeCell ref="F11:F14"/>
    <mergeCell ref="C15:E17"/>
    <mergeCell ref="F15:F17"/>
    <mergeCell ref="C18:E20"/>
    <mergeCell ref="F18:F20"/>
    <mergeCell ref="H10:H11"/>
    <mergeCell ref="I10:I11"/>
    <mergeCell ref="B24:M24"/>
    <mergeCell ref="B2:M2"/>
    <mergeCell ref="H7:H9"/>
    <mergeCell ref="I7:I9"/>
    <mergeCell ref="C5:E7"/>
    <mergeCell ref="F5:F7"/>
    <mergeCell ref="C8:E10"/>
    <mergeCell ref="F8:F10"/>
    <mergeCell ref="C4:E4"/>
    <mergeCell ref="H5:H6"/>
    <mergeCell ref="I5:I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C300-A56A-432E-97C7-01B5095515F7}">
  <dimension ref="A1:A8"/>
  <sheetViews>
    <sheetView workbookViewId="0">
      <selection activeCell="A9" sqref="A9"/>
    </sheetView>
  </sheetViews>
  <sheetFormatPr baseColWidth="10" defaultRowHeight="15" x14ac:dyDescent="0.25"/>
  <cols>
    <col min="1" max="1" width="62.140625" customWidth="1"/>
  </cols>
  <sheetData>
    <row r="1" spans="1:1" x14ac:dyDescent="0.25">
      <c r="A1" s="148" t="s">
        <v>153</v>
      </c>
    </row>
    <row r="2" spans="1:1" x14ac:dyDescent="0.25">
      <c r="A2" t="s">
        <v>154</v>
      </c>
    </row>
    <row r="3" spans="1:1" x14ac:dyDescent="0.25">
      <c r="A3" t="s">
        <v>88</v>
      </c>
    </row>
    <row r="4" spans="1:1" x14ac:dyDescent="0.25">
      <c r="A4" t="s">
        <v>37</v>
      </c>
    </row>
    <row r="5" spans="1:1" x14ac:dyDescent="0.25">
      <c r="A5" t="s">
        <v>19</v>
      </c>
    </row>
    <row r="6" spans="1:1" x14ac:dyDescent="0.25">
      <c r="A6" t="s">
        <v>152</v>
      </c>
    </row>
    <row r="7" spans="1:1" x14ac:dyDescent="0.25">
      <c r="A7" t="s">
        <v>155</v>
      </c>
    </row>
    <row r="8" spans="1:1" x14ac:dyDescent="0.25">
      <c r="A8" t="s">
        <v>156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2.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D1CC6-462F-4C9A-A700-C327479B4C4C}">
  <ds:schemaRef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078d6b7f-86fb-47aa-a5fb-45a141d09143"/>
    <ds:schemaRef ds:uri="http://schemas.microsoft.com/office/2006/documentManagement/types"/>
    <ds:schemaRef ds:uri="http://purl.org/dc/dcmitype/"/>
    <ds:schemaRef ds:uri="3e82ca5b-96cf-4758-bde1-7c773396b7ec"/>
    <ds:schemaRef ds:uri="http://purl.org/dc/elements/1.1/"/>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3</vt:i4>
      </vt:variant>
    </vt:vector>
  </HeadingPairs>
  <TitlesOfParts>
    <vt:vector size="3" baseType="lpstr">
      <vt:lpstr>Seguimiento PEI - 2T 2025</vt:lpstr>
      <vt:lpstr>Graficas 2T-2025</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cp:lastPrinted>2025-08-06T02:06:38Z</cp:lastPrinted>
  <dcterms:created xsi:type="dcterms:W3CDTF">2023-09-24T21:36:18Z</dcterms:created>
  <dcterms:modified xsi:type="dcterms:W3CDTF">2026-05-20T20:41:41Z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