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mc:AlternateContent xmlns:mc="http://schemas.openxmlformats.org/markup-compatibility/2006">
    <mc:Choice Requires="x15">
      <x15ac:absPath xmlns:x15ac="http://schemas.microsoft.com/office/spreadsheetml/2010/11/ac" url="https://cceficiente.sharepoint.com/sites/ProcesosMIPG/Documentos compartidos/General/2025 DIRECCIONAMIENTO ESTRATÉGICO/PLANEACIÓN ESTRATÉGICA E INSTITUCIONAL/Planes/Plan de Acción Institucional/Seguimiento y Ejecución/Ajuste Q1 y Q2/"/>
    </mc:Choice>
  </mc:AlternateContent>
  <xr:revisionPtr revIDLastSave="15" documentId="13_ncr:1_{CAF7854F-0794-42DE-BB3E-379449A9BAD8}" xr6:coauthVersionLast="47" xr6:coauthVersionMax="47" xr10:uidLastSave="{F68F1B9B-E227-4BFC-9DB8-F7E84C94EC20}"/>
  <bookViews>
    <workbookView xWindow="-120" yWindow="-120" windowWidth="21840" windowHeight="13020" tabRatio="873" firstSheet="1" activeTab="5" xr2:uid="{57635B4A-1C37-4A03-80A0-30BCE718D9DE}"/>
  </bookViews>
  <sheets>
    <sheet name="1. INDICE" sheetId="20" r:id="rId1"/>
    <sheet name="2. PAI 2025" sheetId="2" r:id="rId2"/>
    <sheet name="3. SEGUIMIENTO PAI Q1" sheetId="30" r:id="rId3"/>
    <sheet name="Instrucciones" sheetId="23" state="hidden" r:id="rId4"/>
    <sheet name="Revision" sheetId="26" state="hidden" r:id="rId5"/>
    <sheet name="4. Control de Ajustes PAI" sheetId="25" r:id="rId6"/>
    <sheet name="Lista desplegable" sheetId="21" state="hidden" r:id="rId7"/>
    <sheet name="Control de Formato" sheetId="7" r:id="rId8"/>
    <sheet name="Entregables 2025" sheetId="22" state="hidden" r:id="rId9"/>
    <sheet name="Plataforma Estratégica" sheetId="11" state="hidden" r:id="rId10"/>
  </sheets>
  <externalReferences>
    <externalReference r:id="rId11"/>
  </externalReferences>
  <definedNames>
    <definedName name="_xlnm._FilterDatabase" localSheetId="2" hidden="1">'3. SEGUIMIENTO PAI Q1'!$A$39:$X$90</definedName>
    <definedName name="_xlnm.Print_Area" localSheetId="0">'1. INDICE'!$A$1:$S$42</definedName>
    <definedName name="_xlnm.Print_Area" localSheetId="1">'2. PAI 2025'!$A$1:$AG$54</definedName>
    <definedName name="_xlnm.Print_Area" localSheetId="2">'3. SEGUIMIENTO PAI Q1'!$A$1:$X$89</definedName>
    <definedName name="Objetivos_">#REF!</definedName>
    <definedName name="P1E">#REF!</definedName>
    <definedName name="Planes_ins" localSheetId="0">#REF!</definedName>
    <definedName name="Planes_ins" localSheetId="2">#REF!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30" l="1"/>
  <c r="T106" i="30"/>
  <c r="R106" i="30"/>
  <c r="Q106" i="30"/>
  <c r="P106" i="30"/>
  <c r="N106" i="30"/>
  <c r="L106" i="30"/>
  <c r="K106" i="30"/>
  <c r="I106" i="30"/>
  <c r="G106" i="30"/>
  <c r="E106" i="30"/>
  <c r="T105" i="30"/>
  <c r="R105" i="30"/>
  <c r="P105" i="30"/>
  <c r="N105" i="30"/>
  <c r="L105" i="30"/>
  <c r="K105" i="30"/>
  <c r="J105" i="30"/>
  <c r="I105" i="30"/>
  <c r="G105" i="30"/>
  <c r="E105" i="30"/>
  <c r="T104" i="30"/>
  <c r="R104" i="30"/>
  <c r="P104" i="30"/>
  <c r="N104" i="30"/>
  <c r="M104" i="30"/>
  <c r="L104" i="30"/>
  <c r="K104" i="30"/>
  <c r="I104" i="30"/>
  <c r="G104" i="30"/>
  <c r="E104" i="30"/>
  <c r="D104" i="30"/>
  <c r="T103" i="30"/>
  <c r="R103" i="30"/>
  <c r="P103" i="30"/>
  <c r="N103" i="30"/>
  <c r="N107" i="30" s="1"/>
  <c r="M103" i="30"/>
  <c r="L103" i="30"/>
  <c r="K103" i="30"/>
  <c r="I103" i="30"/>
  <c r="G103" i="30"/>
  <c r="E103" i="30"/>
  <c r="D103" i="30"/>
  <c r="T102" i="30"/>
  <c r="R102" i="30"/>
  <c r="Q102" i="30"/>
  <c r="P102" i="30"/>
  <c r="N102" i="30"/>
  <c r="L102" i="30"/>
  <c r="K102" i="30"/>
  <c r="I102" i="30"/>
  <c r="G102" i="30"/>
  <c r="E102" i="30"/>
  <c r="T101" i="30"/>
  <c r="T107" i="30" s="1"/>
  <c r="R101" i="30"/>
  <c r="R107" i="30" s="1"/>
  <c r="P101" i="30"/>
  <c r="N101" i="30"/>
  <c r="L101" i="30"/>
  <c r="L107" i="30" s="1"/>
  <c r="K101" i="30"/>
  <c r="K107" i="30" s="1"/>
  <c r="I101" i="30"/>
  <c r="I107" i="30" s="1"/>
  <c r="G101" i="30"/>
  <c r="E101" i="30"/>
  <c r="E107" i="30" s="1"/>
  <c r="D101" i="30"/>
  <c r="J96" i="30"/>
  <c r="I96" i="30"/>
  <c r="H96" i="30"/>
  <c r="G96" i="30"/>
  <c r="J95" i="30"/>
  <c r="I95" i="30"/>
  <c r="H95" i="30"/>
  <c r="G95" i="30"/>
  <c r="U90" i="30"/>
  <c r="I7" i="30" s="1"/>
  <c r="N90" i="30"/>
  <c r="K7" i="30" s="1"/>
  <c r="N89" i="30"/>
  <c r="K89" i="30"/>
  <c r="J89" i="30"/>
  <c r="I89" i="30"/>
  <c r="H89" i="30"/>
  <c r="L89" i="30" s="1"/>
  <c r="G89" i="30"/>
  <c r="F89" i="30"/>
  <c r="E89" i="30"/>
  <c r="D89" i="30"/>
  <c r="C89" i="30"/>
  <c r="B89" i="30"/>
  <c r="S88" i="30"/>
  <c r="N88" i="30"/>
  <c r="J88" i="30"/>
  <c r="I88" i="30"/>
  <c r="M88" i="30" s="1"/>
  <c r="H88" i="30"/>
  <c r="L88" i="30" s="1"/>
  <c r="G88" i="30"/>
  <c r="K88" i="30" s="1"/>
  <c r="F88" i="30"/>
  <c r="E88" i="30"/>
  <c r="D88" i="30"/>
  <c r="C88" i="30"/>
  <c r="B88" i="30"/>
  <c r="K87" i="30"/>
  <c r="J87" i="30"/>
  <c r="N87" i="30" s="1"/>
  <c r="I87" i="30"/>
  <c r="H87" i="30"/>
  <c r="L90" i="30" s="1"/>
  <c r="E7" i="30" s="1"/>
  <c r="G87" i="30"/>
  <c r="F87" i="30"/>
  <c r="E87" i="30"/>
  <c r="D87" i="30"/>
  <c r="C87" i="30"/>
  <c r="B87" i="30"/>
  <c r="S86" i="30"/>
  <c r="N86" i="30"/>
  <c r="M86" i="30"/>
  <c r="J86" i="30"/>
  <c r="I86" i="30"/>
  <c r="H86" i="30"/>
  <c r="L86" i="30" s="1"/>
  <c r="G86" i="30"/>
  <c r="D105" i="30" s="1"/>
  <c r="F86" i="30"/>
  <c r="E86" i="30"/>
  <c r="D86" i="30"/>
  <c r="C86" i="30"/>
  <c r="B86" i="30"/>
  <c r="N85" i="30"/>
  <c r="K85" i="30"/>
  <c r="J85" i="30"/>
  <c r="I85" i="30"/>
  <c r="H85" i="30"/>
  <c r="L85" i="30" s="1"/>
  <c r="F85" i="30"/>
  <c r="M85" i="30" s="1"/>
  <c r="E85" i="30"/>
  <c r="D85" i="30"/>
  <c r="C85" i="30"/>
  <c r="B85" i="30"/>
  <c r="N84" i="30"/>
  <c r="M84" i="30"/>
  <c r="L84" i="30"/>
  <c r="J84" i="30"/>
  <c r="F84" i="30"/>
  <c r="S84" i="30" s="1"/>
  <c r="E84" i="30"/>
  <c r="D84" i="30"/>
  <c r="C84" i="30"/>
  <c r="B84" i="30"/>
  <c r="L83" i="30"/>
  <c r="I83" i="30"/>
  <c r="H83" i="30"/>
  <c r="F83" i="30"/>
  <c r="N83" i="30" s="1"/>
  <c r="E83" i="30"/>
  <c r="D83" i="30"/>
  <c r="C83" i="30"/>
  <c r="B83" i="30"/>
  <c r="S81" i="30"/>
  <c r="J81" i="30"/>
  <c r="N81" i="30" s="1"/>
  <c r="I81" i="30"/>
  <c r="M81" i="30" s="1"/>
  <c r="H81" i="30"/>
  <c r="G81" i="30"/>
  <c r="K81" i="30" s="1"/>
  <c r="F81" i="30"/>
  <c r="L81" i="30" s="1"/>
  <c r="E81" i="30"/>
  <c r="D81" i="30"/>
  <c r="C81" i="30"/>
  <c r="B81" i="30"/>
  <c r="J80" i="30"/>
  <c r="N80" i="30" s="1"/>
  <c r="H80" i="30"/>
  <c r="F80" i="30"/>
  <c r="E80" i="30"/>
  <c r="D80" i="30"/>
  <c r="C80" i="30"/>
  <c r="B80" i="30"/>
  <c r="J79" i="30"/>
  <c r="H79" i="30"/>
  <c r="G79" i="30"/>
  <c r="K79" i="30" s="1"/>
  <c r="F79" i="30"/>
  <c r="E79" i="30"/>
  <c r="D79" i="30"/>
  <c r="C79" i="30"/>
  <c r="B79" i="30"/>
  <c r="S78" i="30"/>
  <c r="J78" i="30"/>
  <c r="N78" i="30" s="1"/>
  <c r="I78" i="30"/>
  <c r="H106" i="30" s="1"/>
  <c r="H78" i="30"/>
  <c r="G78" i="30"/>
  <c r="K78" i="30" s="1"/>
  <c r="F78" i="30"/>
  <c r="L78" i="30" s="1"/>
  <c r="E78" i="30"/>
  <c r="D78" i="30"/>
  <c r="C78" i="30"/>
  <c r="B78" i="30"/>
  <c r="J77" i="30"/>
  <c r="N77" i="30" s="1"/>
  <c r="H77" i="30"/>
  <c r="G77" i="30"/>
  <c r="K77" i="30" s="1"/>
  <c r="F77" i="30"/>
  <c r="S77" i="30" s="1"/>
  <c r="E77" i="30"/>
  <c r="D77" i="30"/>
  <c r="C77" i="30"/>
  <c r="B77" i="30"/>
  <c r="S76" i="30"/>
  <c r="L76" i="30"/>
  <c r="J76" i="30"/>
  <c r="N76" i="30" s="1"/>
  <c r="H76" i="30"/>
  <c r="G76" i="30"/>
  <c r="K76" i="30" s="1"/>
  <c r="F76" i="30"/>
  <c r="M76" i="30" s="1"/>
  <c r="E76" i="30"/>
  <c r="D76" i="30"/>
  <c r="C76" i="30"/>
  <c r="B76" i="30"/>
  <c r="L75" i="30"/>
  <c r="J75" i="30"/>
  <c r="N75" i="30" s="1"/>
  <c r="H75" i="30"/>
  <c r="G75" i="30"/>
  <c r="K75" i="30" s="1"/>
  <c r="F75" i="30"/>
  <c r="M75" i="30" s="1"/>
  <c r="E75" i="30"/>
  <c r="D75" i="30"/>
  <c r="C75" i="30"/>
  <c r="B75" i="30"/>
  <c r="J74" i="30"/>
  <c r="N74" i="30" s="1"/>
  <c r="G74" i="30"/>
  <c r="F74" i="30"/>
  <c r="S74" i="30" s="1"/>
  <c r="E74" i="30"/>
  <c r="D74" i="30"/>
  <c r="C74" i="30"/>
  <c r="B74" i="30"/>
  <c r="J73" i="30"/>
  <c r="H73" i="30"/>
  <c r="G73" i="30"/>
  <c r="F73" i="30"/>
  <c r="E73" i="30"/>
  <c r="D73" i="30"/>
  <c r="C73" i="30"/>
  <c r="B73" i="30"/>
  <c r="S72" i="30"/>
  <c r="J72" i="30"/>
  <c r="J106" i="30" s="1"/>
  <c r="H72" i="30"/>
  <c r="G72" i="30"/>
  <c r="F72" i="30"/>
  <c r="T82" i="30" s="1"/>
  <c r="F8" i="30" s="1"/>
  <c r="E72" i="30"/>
  <c r="D72" i="30"/>
  <c r="C72" i="30"/>
  <c r="B72" i="30"/>
  <c r="S71" i="30"/>
  <c r="M71" i="30"/>
  <c r="K71" i="30"/>
  <c r="J71" i="30"/>
  <c r="H71" i="30"/>
  <c r="F71" i="30"/>
  <c r="E71" i="30"/>
  <c r="D71" i="30"/>
  <c r="C71" i="30"/>
  <c r="B71" i="30"/>
  <c r="S70" i="30"/>
  <c r="D6" i="30" s="1"/>
  <c r="N69" i="30"/>
  <c r="H69" i="30"/>
  <c r="F69" i="30"/>
  <c r="M69" i="30" s="1"/>
  <c r="E69" i="30"/>
  <c r="D69" i="30"/>
  <c r="C69" i="30"/>
  <c r="B69" i="30"/>
  <c r="L68" i="30"/>
  <c r="I68" i="30"/>
  <c r="H68" i="30"/>
  <c r="F68" i="30"/>
  <c r="K68" i="30" s="1"/>
  <c r="E68" i="30"/>
  <c r="D68" i="30"/>
  <c r="C68" i="30"/>
  <c r="B68" i="30"/>
  <c r="S67" i="30"/>
  <c r="L67" i="30"/>
  <c r="K67" i="30"/>
  <c r="I67" i="30"/>
  <c r="M67" i="30" s="1"/>
  <c r="F67" i="30"/>
  <c r="T70" i="30" s="1"/>
  <c r="F6" i="30" s="1"/>
  <c r="E67" i="30"/>
  <c r="D67" i="30"/>
  <c r="C67" i="30"/>
  <c r="B67" i="30"/>
  <c r="S66" i="30"/>
  <c r="M66" i="30"/>
  <c r="L66" i="30"/>
  <c r="K66" i="30"/>
  <c r="J66" i="30"/>
  <c r="J104" i="30" s="1"/>
  <c r="I66" i="30"/>
  <c r="H104" i="30" s="1"/>
  <c r="F66" i="30"/>
  <c r="E66" i="30"/>
  <c r="D66" i="30"/>
  <c r="C66" i="30"/>
  <c r="B66" i="30"/>
  <c r="S65" i="30"/>
  <c r="N64" i="30"/>
  <c r="L64" i="30"/>
  <c r="J64" i="30"/>
  <c r="F64" i="30"/>
  <c r="K64" i="30" s="1"/>
  <c r="E64" i="30"/>
  <c r="D64" i="30"/>
  <c r="C64" i="30"/>
  <c r="B64" i="30"/>
  <c r="M63" i="30"/>
  <c r="J63" i="30"/>
  <c r="N63" i="30" s="1"/>
  <c r="F63" i="30"/>
  <c r="K63" i="30" s="1"/>
  <c r="E63" i="30"/>
  <c r="D63" i="30"/>
  <c r="C63" i="30"/>
  <c r="B63" i="30"/>
  <c r="J62" i="30"/>
  <c r="H62" i="30"/>
  <c r="L62" i="30" s="1"/>
  <c r="F62" i="30"/>
  <c r="K62" i="30" s="1"/>
  <c r="E62" i="30"/>
  <c r="D62" i="30"/>
  <c r="C62" i="30"/>
  <c r="B62" i="30"/>
  <c r="K61" i="30"/>
  <c r="J61" i="30"/>
  <c r="H61" i="30"/>
  <c r="L61" i="30" s="1"/>
  <c r="F61" i="30"/>
  <c r="S61" i="30" s="1"/>
  <c r="E61" i="30"/>
  <c r="D61" i="30"/>
  <c r="C61" i="30"/>
  <c r="B61" i="30"/>
  <c r="S60" i="30"/>
  <c r="K60" i="30"/>
  <c r="J60" i="30"/>
  <c r="I60" i="30"/>
  <c r="M60" i="30" s="1"/>
  <c r="H60" i="30"/>
  <c r="L60" i="30" s="1"/>
  <c r="G60" i="30"/>
  <c r="F60" i="30"/>
  <c r="N60" i="30" s="1"/>
  <c r="E60" i="30"/>
  <c r="D60" i="30"/>
  <c r="C60" i="30"/>
  <c r="B60" i="30"/>
  <c r="N59" i="30"/>
  <c r="M59" i="30"/>
  <c r="K59" i="30"/>
  <c r="J59" i="30"/>
  <c r="F59" i="30"/>
  <c r="T65" i="30" s="1"/>
  <c r="F5" i="30" s="1"/>
  <c r="E59" i="30"/>
  <c r="D59" i="30"/>
  <c r="C59" i="30"/>
  <c r="B59" i="30"/>
  <c r="M57" i="30"/>
  <c r="K57" i="30"/>
  <c r="J57" i="30"/>
  <c r="N57" i="30" s="1"/>
  <c r="H57" i="30"/>
  <c r="L57" i="30" s="1"/>
  <c r="F57" i="30"/>
  <c r="S57" i="30" s="1"/>
  <c r="E57" i="30"/>
  <c r="D57" i="30"/>
  <c r="C57" i="30"/>
  <c r="H56" i="30"/>
  <c r="F56" i="30"/>
  <c r="S56" i="30" s="1"/>
  <c r="E56" i="30"/>
  <c r="D56" i="30"/>
  <c r="C56" i="30"/>
  <c r="N55" i="30"/>
  <c r="M55" i="30"/>
  <c r="J55" i="30"/>
  <c r="H55" i="30"/>
  <c r="L55" i="30" s="1"/>
  <c r="F55" i="30"/>
  <c r="K55" i="30" s="1"/>
  <c r="E55" i="30"/>
  <c r="D55" i="30"/>
  <c r="C55" i="30"/>
  <c r="S54" i="30"/>
  <c r="M54" i="30"/>
  <c r="J54" i="30"/>
  <c r="I54" i="30"/>
  <c r="H54" i="30"/>
  <c r="L54" i="30" s="1"/>
  <c r="F54" i="30"/>
  <c r="K54" i="30" s="1"/>
  <c r="E54" i="30"/>
  <c r="D54" i="30"/>
  <c r="C54" i="30"/>
  <c r="S53" i="30"/>
  <c r="M53" i="30"/>
  <c r="K53" i="30"/>
  <c r="J53" i="30"/>
  <c r="N53" i="30" s="1"/>
  <c r="I53" i="30"/>
  <c r="H53" i="30"/>
  <c r="L53" i="30" s="1"/>
  <c r="G53" i="30"/>
  <c r="F53" i="30"/>
  <c r="E53" i="30"/>
  <c r="D53" i="30"/>
  <c r="C53" i="30"/>
  <c r="M52" i="30"/>
  <c r="J52" i="30"/>
  <c r="I52" i="30"/>
  <c r="H52" i="30"/>
  <c r="G52" i="30"/>
  <c r="M102" i="30" s="1"/>
  <c r="F52" i="30"/>
  <c r="L52" i="30" s="1"/>
  <c r="E52" i="30"/>
  <c r="D52" i="30"/>
  <c r="C52" i="30"/>
  <c r="N51" i="30"/>
  <c r="J51" i="30"/>
  <c r="I51" i="30"/>
  <c r="H51" i="30"/>
  <c r="F51" i="30"/>
  <c r="E51" i="30"/>
  <c r="D51" i="30"/>
  <c r="C51" i="30"/>
  <c r="S50" i="30"/>
  <c r="M50" i="30"/>
  <c r="L50" i="30"/>
  <c r="J50" i="30"/>
  <c r="J102" i="30" s="1"/>
  <c r="F50" i="30"/>
  <c r="K50" i="30" s="1"/>
  <c r="E50" i="30"/>
  <c r="D50" i="30"/>
  <c r="C50" i="30"/>
  <c r="N49" i="30"/>
  <c r="L49" i="30"/>
  <c r="J49" i="30"/>
  <c r="I49" i="30"/>
  <c r="H102" i="30" s="1"/>
  <c r="F49" i="30"/>
  <c r="E49" i="30"/>
  <c r="D49" i="30"/>
  <c r="C49" i="30"/>
  <c r="K47" i="30"/>
  <c r="J47" i="30"/>
  <c r="I47" i="30"/>
  <c r="M47" i="30" s="1"/>
  <c r="H47" i="30"/>
  <c r="G47" i="30"/>
  <c r="D47" i="30"/>
  <c r="J46" i="30"/>
  <c r="H46" i="30"/>
  <c r="L46" i="30" s="1"/>
  <c r="D46" i="30"/>
  <c r="K45" i="30"/>
  <c r="I45" i="30"/>
  <c r="D45" i="30"/>
  <c r="L44" i="30"/>
  <c r="I44" i="30"/>
  <c r="D44" i="30"/>
  <c r="N43" i="30"/>
  <c r="J43" i="30"/>
  <c r="H43" i="30"/>
  <c r="G43" i="30"/>
  <c r="D43" i="30"/>
  <c r="J42" i="30"/>
  <c r="I42" i="30"/>
  <c r="M42" i="30" s="1"/>
  <c r="D42" i="30"/>
  <c r="L41" i="30"/>
  <c r="J41" i="30"/>
  <c r="N41" i="30" s="1"/>
  <c r="I41" i="30"/>
  <c r="H41" i="30"/>
  <c r="G41" i="30"/>
  <c r="D41" i="30"/>
  <c r="J40" i="30"/>
  <c r="S101" i="30" s="1"/>
  <c r="I40" i="30"/>
  <c r="H101" i="30" s="1"/>
  <c r="H40" i="30"/>
  <c r="F101" i="30" s="1"/>
  <c r="G40" i="30"/>
  <c r="F40" i="30" a="1"/>
  <c r="E40" i="30" a="1"/>
  <c r="E40" i="30" s="1"/>
  <c r="C40" i="30"/>
  <c r="C40" i="30" a="1"/>
  <c r="B9" i="30"/>
  <c r="D5" i="30"/>
  <c r="G31" i="2"/>
  <c r="G32" i="2"/>
  <c r="G33" i="2"/>
  <c r="G30" i="2"/>
  <c r="Q30" i="2"/>
  <c r="U53" i="2"/>
  <c r="Q53" i="2"/>
  <c r="M53" i="2"/>
  <c r="I53" i="2"/>
  <c r="G53" i="2"/>
  <c r="U52" i="2"/>
  <c r="Q52" i="2"/>
  <c r="M52" i="2"/>
  <c r="I52" i="2"/>
  <c r="G52" i="2" s="1"/>
  <c r="U51" i="2"/>
  <c r="Q51" i="2"/>
  <c r="M51" i="2"/>
  <c r="I51" i="2"/>
  <c r="G51" i="2" s="1"/>
  <c r="U50" i="2"/>
  <c r="Q50" i="2"/>
  <c r="M50" i="2"/>
  <c r="G50" i="2" s="1"/>
  <c r="I50" i="2"/>
  <c r="U49" i="2"/>
  <c r="Q49" i="2"/>
  <c r="M49" i="2"/>
  <c r="I49" i="2"/>
  <c r="G49" i="2" s="1"/>
  <c r="U48" i="2"/>
  <c r="Q48" i="2"/>
  <c r="M48" i="2"/>
  <c r="I48" i="2"/>
  <c r="G48" i="2"/>
  <c r="U47" i="2"/>
  <c r="Q47" i="2"/>
  <c r="M47" i="2"/>
  <c r="I47" i="2"/>
  <c r="G47" i="2"/>
  <c r="U45" i="2"/>
  <c r="Q45" i="2"/>
  <c r="M45" i="2"/>
  <c r="G45" i="2" s="1"/>
  <c r="I45" i="2"/>
  <c r="U44" i="2"/>
  <c r="Q44" i="2"/>
  <c r="M44" i="2"/>
  <c r="I44" i="2"/>
  <c r="G44" i="2" s="1"/>
  <c r="U43" i="2"/>
  <c r="Q43" i="2"/>
  <c r="M43" i="2"/>
  <c r="G43" i="2" s="1"/>
  <c r="I43" i="2"/>
  <c r="U42" i="2"/>
  <c r="Q42" i="2"/>
  <c r="M42" i="2"/>
  <c r="I42" i="2"/>
  <c r="G42" i="2" s="1"/>
  <c r="U41" i="2"/>
  <c r="Q41" i="2"/>
  <c r="M41" i="2"/>
  <c r="I41" i="2"/>
  <c r="G41" i="2"/>
  <c r="U40" i="2"/>
  <c r="Q40" i="2"/>
  <c r="M40" i="2"/>
  <c r="I40" i="2"/>
  <c r="G40" i="2"/>
  <c r="U39" i="2"/>
  <c r="Q39" i="2"/>
  <c r="M39" i="2"/>
  <c r="G39" i="2" s="1"/>
  <c r="I39" i="2"/>
  <c r="U38" i="2"/>
  <c r="Q38" i="2"/>
  <c r="M38" i="2"/>
  <c r="I38" i="2"/>
  <c r="G38" i="2" s="1"/>
  <c r="U37" i="2"/>
  <c r="Q37" i="2"/>
  <c r="M37" i="2"/>
  <c r="G37" i="2" s="1"/>
  <c r="I37" i="2"/>
  <c r="U36" i="2"/>
  <c r="Q36" i="2"/>
  <c r="M36" i="2"/>
  <c r="I36" i="2"/>
  <c r="G36" i="2" s="1"/>
  <c r="U35" i="2"/>
  <c r="Q35" i="2"/>
  <c r="M35" i="2"/>
  <c r="I35" i="2"/>
  <c r="G35" i="2"/>
  <c r="U33" i="2"/>
  <c r="Q33" i="2"/>
  <c r="M33" i="2"/>
  <c r="I33" i="2"/>
  <c r="U32" i="2"/>
  <c r="Q32" i="2"/>
  <c r="M32" i="2"/>
  <c r="I32" i="2"/>
  <c r="U31" i="2"/>
  <c r="Q31" i="2"/>
  <c r="M31" i="2"/>
  <c r="I31" i="2"/>
  <c r="U30" i="2"/>
  <c r="M30" i="2"/>
  <c r="I30" i="2"/>
  <c r="U28" i="2"/>
  <c r="Q28" i="2"/>
  <c r="M28" i="2"/>
  <c r="I28" i="2"/>
  <c r="G28" i="2" s="1"/>
  <c r="U27" i="2"/>
  <c r="Q27" i="2"/>
  <c r="M27" i="2"/>
  <c r="G27" i="2" s="1"/>
  <c r="I27" i="2"/>
  <c r="U26" i="2"/>
  <c r="Q26" i="2"/>
  <c r="M26" i="2"/>
  <c r="I26" i="2"/>
  <c r="G26" i="2" s="1"/>
  <c r="U25" i="2"/>
  <c r="Q25" i="2"/>
  <c r="M25" i="2"/>
  <c r="I25" i="2"/>
  <c r="G25" i="2"/>
  <c r="U24" i="2"/>
  <c r="Q24" i="2"/>
  <c r="M24" i="2"/>
  <c r="I24" i="2"/>
  <c r="G24" i="2"/>
  <c r="U23" i="2"/>
  <c r="Q23" i="2"/>
  <c r="M23" i="2"/>
  <c r="I23" i="2"/>
  <c r="G23" i="2" s="1"/>
  <c r="U21" i="2"/>
  <c r="Q21" i="2"/>
  <c r="M21" i="2"/>
  <c r="I21" i="2"/>
  <c r="G21" i="2" s="1"/>
  <c r="U20" i="2"/>
  <c r="Q20" i="2"/>
  <c r="M20" i="2"/>
  <c r="G20" i="2" s="1"/>
  <c r="I20" i="2"/>
  <c r="U19" i="2"/>
  <c r="Q19" i="2"/>
  <c r="M19" i="2"/>
  <c r="I19" i="2"/>
  <c r="G19" i="2" s="1"/>
  <c r="U18" i="2"/>
  <c r="Q18" i="2"/>
  <c r="M18" i="2"/>
  <c r="I18" i="2"/>
  <c r="G18" i="2"/>
  <c r="U17" i="2"/>
  <c r="Q17" i="2"/>
  <c r="M17" i="2"/>
  <c r="I17" i="2"/>
  <c r="G17" i="2"/>
  <c r="U16" i="2"/>
  <c r="Q16" i="2"/>
  <c r="M16" i="2"/>
  <c r="I16" i="2"/>
  <c r="G16" i="2" s="1"/>
  <c r="U15" i="2"/>
  <c r="Q15" i="2"/>
  <c r="M15" i="2"/>
  <c r="I15" i="2"/>
  <c r="G15" i="2" s="1"/>
  <c r="U14" i="2"/>
  <c r="Q14" i="2"/>
  <c r="M14" i="2"/>
  <c r="G14" i="2" s="1"/>
  <c r="I14" i="2"/>
  <c r="U13" i="2"/>
  <c r="Q13" i="2"/>
  <c r="M13" i="2"/>
  <c r="I13" i="2"/>
  <c r="G13" i="2" s="1"/>
  <c r="U11" i="2"/>
  <c r="Q11" i="2"/>
  <c r="M11" i="2"/>
  <c r="I11" i="2"/>
  <c r="G11" i="2"/>
  <c r="U10" i="2"/>
  <c r="Q10" i="2"/>
  <c r="M10" i="2"/>
  <c r="I10" i="2"/>
  <c r="G10" i="2"/>
  <c r="U9" i="2"/>
  <c r="Q9" i="2"/>
  <c r="M9" i="2"/>
  <c r="I9" i="2"/>
  <c r="G9" i="2" s="1"/>
  <c r="U8" i="2"/>
  <c r="Q8" i="2"/>
  <c r="M8" i="2"/>
  <c r="I8" i="2"/>
  <c r="G8" i="2" s="1"/>
  <c r="U7" i="2"/>
  <c r="Q7" i="2"/>
  <c r="M7" i="2"/>
  <c r="G7" i="2" s="1"/>
  <c r="I7" i="2"/>
  <c r="U6" i="2"/>
  <c r="I6" i="2"/>
  <c r="U5" i="2"/>
  <c r="Q5" i="2"/>
  <c r="M5" i="2"/>
  <c r="I5" i="2"/>
  <c r="G5" i="2" s="1"/>
  <c r="U4" i="2"/>
  <c r="Q4" i="2"/>
  <c r="M4" i="2"/>
  <c r="G4" i="2" s="1"/>
  <c r="I4" i="2"/>
  <c r="G107" i="30" l="1"/>
  <c r="P107" i="30"/>
  <c r="G6" i="30"/>
  <c r="G5" i="30"/>
  <c r="F102" i="30"/>
  <c r="F107" i="30" s="1"/>
  <c r="O102" i="30"/>
  <c r="L58" i="30"/>
  <c r="E4" i="30" s="1"/>
  <c r="K58" i="30"/>
  <c r="C4" i="30" s="1"/>
  <c r="N73" i="30"/>
  <c r="S80" i="30"/>
  <c r="K80" i="30"/>
  <c r="U82" i="30"/>
  <c r="I8" i="30" s="1"/>
  <c r="J8" i="30" s="1"/>
  <c r="O105" i="30"/>
  <c r="J92" i="30"/>
  <c r="J101" i="30"/>
  <c r="H103" i="30"/>
  <c r="K42" i="30"/>
  <c r="S43" i="30"/>
  <c r="M44" i="30"/>
  <c r="L45" i="30"/>
  <c r="M49" i="30"/>
  <c r="S51" i="30"/>
  <c r="S52" i="30"/>
  <c r="N54" i="30"/>
  <c r="S55" i="30"/>
  <c r="L56" i="30"/>
  <c r="M58" i="30"/>
  <c r="H4" i="30" s="1"/>
  <c r="L59" i="30"/>
  <c r="S103" i="30"/>
  <c r="L63" i="30"/>
  <c r="M64" i="30"/>
  <c r="N65" i="30"/>
  <c r="K5" i="30" s="1"/>
  <c r="N68" i="30"/>
  <c r="S69" i="30"/>
  <c r="V82" i="30"/>
  <c r="L8" i="30" s="1"/>
  <c r="M8" i="30" s="1"/>
  <c r="N8" i="30" s="1"/>
  <c r="M106" i="30"/>
  <c r="S73" i="30"/>
  <c r="K74" i="30"/>
  <c r="S79" i="30"/>
  <c r="M90" i="30"/>
  <c r="H7" i="30" s="1"/>
  <c r="K86" i="30"/>
  <c r="M89" i="30"/>
  <c r="S89" i="30"/>
  <c r="T90" i="30"/>
  <c r="F7" i="30" s="1"/>
  <c r="C102" i="30"/>
  <c r="V58" i="30"/>
  <c r="L4" i="30" s="1"/>
  <c r="S102" i="30"/>
  <c r="K56" i="30"/>
  <c r="N58" i="30"/>
  <c r="K4" i="30" s="1"/>
  <c r="S68" i="30"/>
  <c r="V70" i="30"/>
  <c r="L6" i="30" s="1"/>
  <c r="L82" i="30"/>
  <c r="E8" i="30" s="1"/>
  <c r="F106" i="30"/>
  <c r="O106" i="30"/>
  <c r="L72" i="30"/>
  <c r="L73" i="30"/>
  <c r="L79" i="30"/>
  <c r="K82" i="30"/>
  <c r="C8" i="30" s="1"/>
  <c r="H93" i="30"/>
  <c r="D102" i="30"/>
  <c r="D107" i="30" s="1"/>
  <c r="J103" i="30"/>
  <c r="Q103" i="30"/>
  <c r="D106" i="30"/>
  <c r="K46" i="30"/>
  <c r="N45" i="30"/>
  <c r="F40" i="30"/>
  <c r="N48" i="30" s="1"/>
  <c r="K3" i="30" s="1"/>
  <c r="L42" i="30"/>
  <c r="M45" i="30"/>
  <c r="M101" i="30"/>
  <c r="G93" i="30"/>
  <c r="N40" i="30"/>
  <c r="M41" i="30"/>
  <c r="S44" i="30"/>
  <c r="S45" i="30"/>
  <c r="M46" i="30"/>
  <c r="L47" i="30"/>
  <c r="S47" i="30"/>
  <c r="S49" i="30"/>
  <c r="K51" i="30"/>
  <c r="N52" i="30"/>
  <c r="M56" i="30"/>
  <c r="S58" i="30"/>
  <c r="D4" i="30" s="1"/>
  <c r="M61" i="30"/>
  <c r="M62" i="30"/>
  <c r="S64" i="30"/>
  <c r="C104" i="30"/>
  <c r="U70" i="30"/>
  <c r="I6" i="30" s="1"/>
  <c r="N67" i="30"/>
  <c r="F104" i="30"/>
  <c r="O104" i="30"/>
  <c r="K70" i="30"/>
  <c r="C6" i="30" s="1"/>
  <c r="N82" i="30"/>
  <c r="K8" i="30" s="1"/>
  <c r="S106" i="30"/>
  <c r="N72" i="30"/>
  <c r="L74" i="30"/>
  <c r="L77" i="30"/>
  <c r="L80" i="30"/>
  <c r="M82" i="30"/>
  <c r="H8" i="30" s="1"/>
  <c r="M83" i="30"/>
  <c r="F105" i="30"/>
  <c r="M105" i="30"/>
  <c r="V90" i="30"/>
  <c r="L7" i="30" s="1"/>
  <c r="J93" i="30"/>
  <c r="M65" i="30"/>
  <c r="H5" i="30" s="1"/>
  <c r="S41" i="30"/>
  <c r="N44" i="30"/>
  <c r="N47" i="30"/>
  <c r="O101" i="30"/>
  <c r="H92" i="30"/>
  <c r="N42" i="30"/>
  <c r="K43" i="30"/>
  <c r="N46" i="30"/>
  <c r="L51" i="30"/>
  <c r="K52" i="30"/>
  <c r="N56" i="30"/>
  <c r="T58" i="30"/>
  <c r="F4" i="30" s="1"/>
  <c r="C103" i="30"/>
  <c r="U65" i="30"/>
  <c r="I5" i="30" s="1"/>
  <c r="J5" i="30" s="1"/>
  <c r="S59" i="30"/>
  <c r="K65" i="30"/>
  <c r="C5" i="30" s="1"/>
  <c r="N61" i="30"/>
  <c r="N62" i="30"/>
  <c r="S63" i="30"/>
  <c r="V65" i="30"/>
  <c r="L5" i="30" s="1"/>
  <c r="M70" i="30"/>
  <c r="H6" i="30" s="1"/>
  <c r="M68" i="30"/>
  <c r="K69" i="30"/>
  <c r="L70" i="30"/>
  <c r="E6" i="30" s="1"/>
  <c r="K72" i="30"/>
  <c r="K73" i="30"/>
  <c r="M74" i="30"/>
  <c r="M77" i="30"/>
  <c r="M80" i="30"/>
  <c r="S82" i="30"/>
  <c r="D8" i="30" s="1"/>
  <c r="G8" i="30" s="1"/>
  <c r="M87" i="30"/>
  <c r="S87" i="30"/>
  <c r="L87" i="30"/>
  <c r="K90" i="30"/>
  <c r="C7" i="30" s="1"/>
  <c r="G92" i="30"/>
  <c r="Q104" i="30"/>
  <c r="H105" i="30"/>
  <c r="H107" i="30" s="1"/>
  <c r="N79" i="30"/>
  <c r="L43" i="30"/>
  <c r="I93" i="30"/>
  <c r="H9" i="30"/>
  <c r="K41" i="30"/>
  <c r="S42" i="30"/>
  <c r="M43" i="30"/>
  <c r="K44" i="30"/>
  <c r="S46" i="30"/>
  <c r="K48" i="30"/>
  <c r="C3" i="30" s="1"/>
  <c r="K49" i="30"/>
  <c r="N50" i="30"/>
  <c r="M51" i="30"/>
  <c r="U58" i="30"/>
  <c r="I4" i="30" s="1"/>
  <c r="F103" i="30"/>
  <c r="O103" i="30"/>
  <c r="S62" i="30"/>
  <c r="L65" i="30"/>
  <c r="E5" i="30" s="1"/>
  <c r="S104" i="30"/>
  <c r="N66" i="30"/>
  <c r="L69" i="30"/>
  <c r="N70" i="30"/>
  <c r="K6" i="30" s="1"/>
  <c r="L71" i="30"/>
  <c r="M72" i="30"/>
  <c r="M73" i="30"/>
  <c r="M78" i="30"/>
  <c r="M79" i="30"/>
  <c r="S83" i="30"/>
  <c r="C105" i="30"/>
  <c r="S90" i="30"/>
  <c r="D7" i="30" s="1"/>
  <c r="K83" i="30"/>
  <c r="S105" i="30"/>
  <c r="S107" i="30" s="1"/>
  <c r="I92" i="30"/>
  <c r="Q101" i="30"/>
  <c r="Q105" i="30"/>
  <c r="S75" i="30"/>
  <c r="K84" i="30"/>
  <c r="S85" i="30"/>
  <c r="C106" i="30"/>
  <c r="N71" i="30"/>
  <c r="G7" i="30" l="1"/>
  <c r="J7" i="30" s="1"/>
  <c r="M7" i="30"/>
  <c r="N7" i="30" s="1"/>
  <c r="J6" i="30"/>
  <c r="M5" i="30"/>
  <c r="N5" i="30" s="1"/>
  <c r="Q107" i="30"/>
  <c r="L40" i="30"/>
  <c r="E9" i="30"/>
  <c r="C9" i="30"/>
  <c r="L48" i="30"/>
  <c r="E3" i="30" s="1"/>
  <c r="M6" i="30"/>
  <c r="N6" i="30" s="1"/>
  <c r="G4" i="30"/>
  <c r="J4" i="30" s="1"/>
  <c r="M4" i="30" s="1"/>
  <c r="N4" i="30" s="1"/>
  <c r="F92" i="30"/>
  <c r="C101" i="30"/>
  <c r="C107" i="30" s="1"/>
  <c r="V48" i="30"/>
  <c r="L3" i="30" s="1"/>
  <c r="D9" i="30"/>
  <c r="U48" i="30"/>
  <c r="I3" i="30" s="1"/>
  <c r="S40" i="30"/>
  <c r="I9" i="30"/>
  <c r="T48" i="30"/>
  <c r="F3" i="30" s="1"/>
  <c r="S48" i="30"/>
  <c r="D3" i="30" s="1"/>
  <c r="M40" i="30"/>
  <c r="F9" i="30"/>
  <c r="F93" i="30"/>
  <c r="L9" i="30"/>
  <c r="M48" i="30"/>
  <c r="H3" i="30" s="1"/>
  <c r="K9" i="30"/>
  <c r="J107" i="30"/>
  <c r="I94" i="30"/>
  <c r="O107" i="30"/>
  <c r="M107" i="30"/>
  <c r="K40" i="30"/>
  <c r="I97" i="30" l="1"/>
  <c r="G97" i="30"/>
  <c r="J97" i="30"/>
  <c r="H97" i="30"/>
  <c r="G94" i="30"/>
  <c r="H94" i="30"/>
  <c r="G9" i="30"/>
  <c r="J9" i="30" s="1"/>
  <c r="M9" i="30" s="1"/>
  <c r="G3" i="30"/>
  <c r="J3" i="30" s="1"/>
  <c r="M3" i="30" s="1"/>
  <c r="N3" i="30" s="1"/>
  <c r="J94" i="30"/>
  <c r="M51" i="26" l="1"/>
  <c r="I51" i="26"/>
  <c r="M50" i="26"/>
  <c r="I50" i="26"/>
  <c r="M49" i="26"/>
  <c r="I49" i="26"/>
  <c r="M48" i="26"/>
  <c r="I48" i="26"/>
  <c r="M47" i="26"/>
  <c r="I47" i="26"/>
  <c r="M46" i="26"/>
  <c r="I46" i="26"/>
  <c r="M45" i="26"/>
  <c r="I45" i="26"/>
  <c r="M43" i="26"/>
  <c r="I43" i="26"/>
  <c r="M42" i="26"/>
  <c r="I42" i="26"/>
  <c r="M41" i="26"/>
  <c r="I41" i="26"/>
  <c r="M40" i="26"/>
  <c r="I40" i="26"/>
  <c r="M39" i="26"/>
  <c r="I39" i="26"/>
  <c r="M38" i="26"/>
  <c r="I38" i="26"/>
  <c r="M37" i="26"/>
  <c r="I37" i="26"/>
  <c r="M36" i="26"/>
  <c r="I36" i="26"/>
  <c r="M35" i="26"/>
  <c r="I35" i="26"/>
  <c r="M34" i="26"/>
  <c r="I34" i="26"/>
  <c r="M33" i="26"/>
  <c r="I33" i="26"/>
  <c r="M31" i="26"/>
  <c r="I31" i="26"/>
  <c r="M30" i="26"/>
  <c r="I30" i="26"/>
  <c r="M29" i="26"/>
  <c r="I29" i="26"/>
  <c r="M28" i="26"/>
  <c r="I28" i="26"/>
  <c r="M26" i="26"/>
  <c r="I26" i="26"/>
  <c r="M25" i="26"/>
  <c r="I25" i="26"/>
  <c r="M24" i="26"/>
  <c r="I24" i="26"/>
  <c r="M23" i="26"/>
  <c r="I23" i="26"/>
  <c r="M22" i="26"/>
  <c r="I22" i="26"/>
  <c r="M21" i="26"/>
  <c r="I21" i="26"/>
  <c r="M19" i="26"/>
  <c r="I19" i="26"/>
  <c r="M18" i="26"/>
  <c r="I18" i="26"/>
  <c r="M17" i="26"/>
  <c r="I17" i="26"/>
  <c r="M16" i="26"/>
  <c r="I16" i="26"/>
  <c r="M15" i="26"/>
  <c r="I15" i="26"/>
  <c r="M14" i="26"/>
  <c r="I14" i="26"/>
  <c r="M13" i="26"/>
  <c r="I13" i="26"/>
  <c r="M12" i="26"/>
  <c r="I12" i="26"/>
  <c r="M11" i="26"/>
  <c r="I11" i="26"/>
  <c r="M9" i="26"/>
  <c r="I9" i="26"/>
  <c r="M8" i="26"/>
  <c r="I8" i="26"/>
  <c r="M7" i="26"/>
  <c r="I7" i="26"/>
  <c r="M6" i="26"/>
  <c r="I6" i="26"/>
  <c r="M5" i="26"/>
  <c r="I5" i="26"/>
  <c r="I4" i="26"/>
  <c r="M3" i="26"/>
  <c r="I3" i="26"/>
  <c r="M2" i="26"/>
  <c r="I2" i="26"/>
  <c r="C20" i="22" l="1"/>
  <c r="C128" i="22" l="1"/>
  <c r="C126" i="22"/>
  <c r="C123" i="22"/>
  <c r="C119" i="22"/>
  <c r="C116" i="22"/>
  <c r="C113" i="22"/>
  <c r="C110" i="22"/>
  <c r="C108" i="22"/>
  <c r="C105" i="22"/>
  <c r="C102" i="22"/>
  <c r="C96" i="22" l="1"/>
  <c r="C95" i="22"/>
  <c r="C93" i="22"/>
  <c r="B74" i="22" l="1"/>
  <c r="C74" i="22"/>
  <c r="B87" i="22"/>
  <c r="C87" i="22"/>
  <c r="B89" i="22"/>
  <c r="C89" i="22"/>
  <c r="B92" i="22"/>
  <c r="C92" i="22"/>
  <c r="B91" i="22"/>
  <c r="C91" i="22"/>
  <c r="C73" i="22"/>
  <c r="B73" i="22"/>
  <c r="C36" i="22" l="1"/>
  <c r="C24" i="22" l="1"/>
  <c r="C22" i="22"/>
  <c r="C21" i="22"/>
  <c r="C16" i="22"/>
  <c r="C13" i="22"/>
  <c r="C8" i="22"/>
  <c r="C3" i="22"/>
  <c r="B24" i="22"/>
  <c r="B22" i="22"/>
  <c r="B21" i="22"/>
  <c r="B16" i="22"/>
  <c r="B13" i="22"/>
  <c r="B8" i="22"/>
  <c r="B3" i="22"/>
  <c r="A36" i="21" l="1"/>
  <c r="V16" i="11" l="1"/>
  <c r="U16" i="11"/>
  <c r="T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AB3" authorId="0" shapeId="0" xr:uid="{BB7BC266-1E6A-4110-AB42-7FC548BE7F61}">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<sst xmlns="http://schemas.openxmlformats.org/spreadsheetml/2006/main" count="2024" uniqueCount="812">
  <si>
    <t>OBJETIVO:</t>
  </si>
  <si>
    <t>Presentar el plan de acción 2025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</si>
  <si>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</si>
  <si>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</si>
  <si>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</si>
  <si>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</si>
  <si>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</si>
  <si>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</si>
  <si>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</si>
  <si>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</si>
  <si>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</si>
  <si>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</si>
  <si>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</si>
  <si>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continuación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</si>
  <si>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</si>
  <si>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</si>
  <si>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</si>
  <si>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</si>
  <si>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</si>
  <si>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</si>
  <si>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</si>
  <si>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Enlace que lleva a los informes sobre planes institucionales, proyectos, procesos y dependencias.</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</si>
  <si>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</si>
  <si>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</si>
  <si>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</si>
  <si>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</si>
  <si>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</si>
  <si>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</si>
  <si>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ACTIVIDAD / INICIATIVA</t>
  </si>
  <si>
    <t>No. ITEM</t>
  </si>
  <si>
    <t>FECHAS</t>
  </si>
  <si>
    <t>MÉTRICA</t>
  </si>
  <si>
    <t xml:space="preserve">Criterio de programación  </t>
  </si>
  <si>
    <t>Responsable</t>
  </si>
  <si>
    <t>ID</t>
  </si>
  <si>
    <t xml:space="preserve">Producto/Actividad </t>
  </si>
  <si>
    <t>Entregable</t>
  </si>
  <si>
    <t>Inicio</t>
  </si>
  <si>
    <t>Fin</t>
  </si>
  <si>
    <t>Meta Total</t>
  </si>
  <si>
    <t>Unidad de Medida</t>
  </si>
  <si>
    <t>Meta 1Q</t>
  </si>
  <si>
    <t>Enero</t>
  </si>
  <si>
    <t>Feb.</t>
  </si>
  <si>
    <t>Marzo</t>
  </si>
  <si>
    <t>Meta 2Q</t>
  </si>
  <si>
    <t>Abril</t>
  </si>
  <si>
    <t>Mayo</t>
  </si>
  <si>
    <t>Junio</t>
  </si>
  <si>
    <t>Meta 3Q</t>
  </si>
  <si>
    <t>Julio</t>
  </si>
  <si>
    <t>Ago.</t>
  </si>
  <si>
    <t>Sep.</t>
  </si>
  <si>
    <t>Meta 4Q</t>
  </si>
  <si>
    <t>Oct.</t>
  </si>
  <si>
    <t>Nov.</t>
  </si>
  <si>
    <t>Dic.</t>
  </si>
  <si>
    <t>Política MIPG</t>
  </si>
  <si>
    <t>Línea Estratégica PEI</t>
  </si>
  <si>
    <t>Objetivo Institucional PEI 2023- 2026</t>
  </si>
  <si>
    <t>Transformación PND</t>
  </si>
  <si>
    <t>ODS</t>
  </si>
  <si>
    <t>Nombre y apellido</t>
  </si>
  <si>
    <t>Cargo</t>
  </si>
  <si>
    <t>Observaciones</t>
  </si>
  <si>
    <t>DG1</t>
  </si>
  <si>
    <t>Plan Estratégico de Comunicaciones</t>
  </si>
  <si>
    <t>(1) Documento PEC PDF
(4)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</si>
  <si>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</si>
  <si>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</si>
  <si>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</si>
  <si>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</si>
  <si>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</si>
  <si>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</si>
  <si>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</si>
  <si>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</si>
  <si>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</si>
  <si>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</si>
  <si>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</si>
  <si>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Elaborar informes de implementación de la estrategia de capacitaciones de la Entidad "Ruta de la Democratización de las Compras Públicas"</t>
  </si>
  <si>
    <t xml:space="preserve">(1) Documento estrategia
(4) Informes trimestrales de implementación.
</t>
  </si>
  <si>
    <t>PEI</t>
  </si>
  <si>
    <t>12.Participación ciudadana en la gestión pública</t>
  </si>
  <si>
    <t xml:space="preserve">Jose Tarcisio Gomez Serna </t>
  </si>
  <si>
    <t>Asesor experto código G3 grado 09</t>
  </si>
  <si>
    <t>Los entregables programados será reportados en la herramienta SVE los 10 primeros días calendario, mes vencido.</t>
  </si>
  <si>
    <t>DG3</t>
  </si>
  <si>
    <t>Elaborar e implementar el Programa de Transparencia y Ética Pública</t>
  </si>
  <si>
    <t>(1) Programa aprobado y publicado
(2) Seguimientos trimestrales (segundo semestre)</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</si>
  <si>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</si>
  <si>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</si>
  <si>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</si>
  <si>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</si>
  <si>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</si>
  <si>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</si>
  <si>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</si>
  <si>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(1) Plan de trabajo 
(1) Matriz de partes interesadas necesidades y expectativas 
(1) Documento de Estrategia para la divulgación del SIG
(1) Manual del SIG</t>
  </si>
  <si>
    <t>4.Fortalecimiento organizacional y simplificación de procesos</t>
  </si>
  <si>
    <t>DG5</t>
  </si>
  <si>
    <t>Formulación del Plan de Mejoramiento FURAG de las políticas del MIPG</t>
  </si>
  <si>
    <t>(1) 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</si>
  <si>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</si>
  <si>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</si>
  <si>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</si>
  <si>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</si>
  <si>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(1) 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</si>
  <si>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</si>
  <si>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</si>
  <si>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</si>
  <si>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</si>
  <si>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</si>
  <si>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</si>
  <si>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</si>
  <si>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</si>
  <si>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</si>
  <si>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</si>
  <si>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</si>
  <si>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Analista T2 06</t>
  </si>
  <si>
    <t>DG 8</t>
  </si>
  <si>
    <t xml:space="preserve">Formular, ejecutar, actualizar y evaluar el Plan Anual de Auditoría basada en riesgos 2025 aprobado por el Comité Institucional de Coordinación de Control Interno CICCI . </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</si>
  <si>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</si>
  <si>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Otro</t>
  </si>
  <si>
    <t>10.Control interno</t>
  </si>
  <si>
    <t>Edith Cárdenas Herrera</t>
  </si>
  <si>
    <t>Asesora Experta con Funciones de Control Interno</t>
  </si>
  <si>
    <t xml:space="preserve">Subdirección de Gestión Contractual </t>
  </si>
  <si>
    <t>GC1</t>
  </si>
  <si>
    <t>Elaborar Documentos normativos</t>
  </si>
  <si>
    <t>(05) Resoluciones de vigencia al Documento Tipo
(02) Documentos acerca de los aportes y la participación en la elaboración de proyectos normativos.</t>
  </si>
  <si>
    <t>PI-PEI-PES</t>
  </si>
  <si>
    <t>1.• Economía popular y comunitaria
• Transparencia Ambiente y Transición energética</t>
  </si>
  <si>
    <t>Carolina Quintero Gacharná</t>
  </si>
  <si>
    <t>Subdirectora de Gestión Contractual</t>
  </si>
  <si>
    <t>GC2</t>
  </si>
  <si>
    <t>Expedición Circular</t>
  </si>
  <si>
    <t xml:space="preserve">(1) Circular Expedida </t>
  </si>
  <si>
    <t>PI-PEI</t>
  </si>
  <si>
    <t>GC3</t>
  </si>
  <si>
    <t xml:space="preserve">Elaborar documentos de buenas prácticas contractuales </t>
  </si>
  <si>
    <t>Elaborar y/o actualizar (8) documentos de lineamientos normativos en materia de contratación y compras públicas</t>
  </si>
  <si>
    <t>PES</t>
  </si>
  <si>
    <t>GC4</t>
  </si>
  <si>
    <t>Indizar sentencias del Consejo de Estado que contengan temas relacionados con el Sistema de Compra Pública</t>
  </si>
  <si>
    <t>(4) informes sobre sentencias del CE indizadas</t>
  </si>
  <si>
    <t xml:space="preserve">Número </t>
  </si>
  <si>
    <t>Articulo 11 del decreto 4170 del 2011</t>
  </si>
  <si>
    <t>GC5</t>
  </si>
  <si>
    <t>Proyectar y Revisar Conceptos Jurídicos.</t>
  </si>
  <si>
    <t xml:space="preserve">(4)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</si>
  <si>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</si>
  <si>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</si>
  <si>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</si>
  <si>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</si>
  <si>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</si>
  <si>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(2) Estudios normativos.</t>
  </si>
  <si>
    <t>GC8</t>
  </si>
  <si>
    <t>Actualizar el contenido del Curso E-Learning CPS.</t>
  </si>
  <si>
    <t xml:space="preserve">(1) Ficha metodológica del curso actualizada </t>
  </si>
  <si>
    <t>GC9</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</si>
  <si>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</si>
  <si>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</si>
  <si>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SN1</t>
  </si>
  <si>
    <t>Estructurar Mecanismos de Agregación de Demanda para la vinculación de actores de la Economía Popular</t>
  </si>
  <si>
    <t xml:space="preserve">(1)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</si>
  <si>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</si>
  <si>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</si>
  <si>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</si>
  <si>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</si>
  <si>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</si>
  <si>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</si>
  <si>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</si>
  <si>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</si>
  <si>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</si>
  <si>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</si>
  <si>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r>
      <rPr>
        <b/>
        <sz val="11"/>
        <rFont val="Verdana"/>
        <family val="2"/>
      </rPr>
      <t>CONPES 4052</t>
    </r>
    <r>
      <rPr>
        <sz val="11"/>
        <rFont val="Verdana"/>
        <family val="2"/>
      </rPr>
      <t xml:space="preserve"> Política para la Sostenibilidad de la Caficultura Colombiana</t>
    </r>
  </si>
  <si>
    <t>SN4</t>
  </si>
  <si>
    <t>Estructurar mecanismos de compra que permitan impulsar la economía regional.</t>
  </si>
  <si>
    <t>(2)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</si>
  <si>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</si>
  <si>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</si>
  <si>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Instrumentos de agregación de demanda de adquisición de productos de origen agropecuario </t>
  </si>
  <si>
    <t xml:space="preserve">(1) Documento resultado del proceso de estructuración de IAD de adquisición de productos de origen agropecuario </t>
  </si>
  <si>
    <t>PMI</t>
  </si>
  <si>
    <t>SN6</t>
  </si>
  <si>
    <t xml:space="preserve">Estructurar un mecanismo de compra pública que permita a las entidades estatales adquirir productos y servicios para reducir riesgos a la seguridad digital, aprovechando las capacidades de los proveedores nacionales. </t>
  </si>
  <si>
    <t>(1) Documento resultado del proceso de estructuración de MAD para la adquisición estatal de productos y servicios que reduzcan riesgos de seguridad digital.</t>
  </si>
  <si>
    <r>
      <rPr>
        <b/>
        <sz val="11"/>
        <rFont val="Verdana"/>
        <family val="2"/>
      </rPr>
      <t xml:space="preserve">CONPES </t>
    </r>
    <r>
      <rPr>
        <sz val="11"/>
        <rFont val="Verdana"/>
        <family val="2"/>
      </rPr>
      <t>Política Nacional de Inteligencia Artificial</t>
    </r>
  </si>
  <si>
    <t> </t>
  </si>
  <si>
    <t>EMAE1</t>
  </si>
  <si>
    <t xml:space="preserve">
Elaborar productos de análisis de los instrumentos contractuales que diseñe la ANCP-CCE en el marco del cumplimiento de sus objetivos estratégicos</t>
  </si>
  <si>
    <t>(2) Documentos de Análisis de los instrumentos contractuales que diseñe la ANCP-CCE en el marco del cumplimiento de sus objetivos estratégicos</t>
  </si>
  <si>
    <t xml:space="preserve">Oscar Hernán Parra Erazo </t>
  </si>
  <si>
    <t xml:space="preserve">Subdirector de Estudios de Mercado y Abastecimiento Estratégico </t>
  </si>
  <si>
    <t>EMAE2</t>
  </si>
  <si>
    <t>Actualizar el Modelo de Abastecimiento Estratégico actualizado que incorpore como propósito la democratización de la compra pública.</t>
  </si>
  <si>
    <t>(1) Informe que de cuenta de las actualizaciones realizadas  al Modelo de Abastecimiento Estratégico (Versión 3.1)</t>
  </si>
  <si>
    <t>EMAE3</t>
  </si>
  <si>
    <t>Generar un estudio que permita establecer recomendaciones para incentivar la compra de insumos, bienes y servicios locales en las compras estatales.</t>
  </si>
  <si>
    <t>(1) Informe de la(s) mesa(s) de trabajo realizadas con entidades estatales
(1) Documento que contiene recomendaciones para incentivar la compra de insumos, bienes y servicios locales en las compras estatales</t>
  </si>
  <si>
    <r>
      <rPr>
        <b/>
        <sz val="11"/>
        <rFont val="Verdana"/>
        <family val="2"/>
      </rPr>
      <t xml:space="preserve">CONPES 4129  </t>
    </r>
    <r>
      <rPr>
        <sz val="11"/>
        <rFont val="Verdana"/>
        <family val="2"/>
      </rPr>
      <t>Política Nacional de Reindustrialización</t>
    </r>
  </si>
  <si>
    <t>3.Gestión presupuestal y eficiencia del gasto público</t>
  </si>
  <si>
    <t>EMAE4</t>
  </si>
  <si>
    <t>Realizar seguimiento a la implementación del Plan de Trabajo de Gestión de la Información Estadística</t>
  </si>
  <si>
    <t>(2) Informes semestrales de seguimiento a la implementación  del Plan de trabajo</t>
  </si>
  <si>
    <t>18.Gestión de la información estadística</t>
  </si>
  <si>
    <t>SG1</t>
  </si>
  <si>
    <t>Realizar seguimiento al Plan Institucional de Archivo de la entidad -PINAR 2023 - 2026</t>
  </si>
  <si>
    <t>(2) Informes semestrales seguimiento PINAR</t>
  </si>
  <si>
    <t>5.Gestión documental</t>
  </si>
  <si>
    <t>5. • Transparencia
•  Educación Economía popular y comunitaria
• Paz total</t>
  </si>
  <si>
    <t xml:space="preserve">Ana María Tolosa Rico </t>
  </si>
  <si>
    <t xml:space="preserve">Secretaria General </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</si>
  <si>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</si>
  <si>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</si>
  <si>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</si>
  <si>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</si>
  <si>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</si>
  <si>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</si>
  <si>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</si>
  <si>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</si>
  <si>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</si>
  <si>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</si>
  <si>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</si>
  <si>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</si>
  <si>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</si>
  <si>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</si>
  <si>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</si>
  <si>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</si>
  <si>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</si>
  <si>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</si>
  <si>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</si>
  <si>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</si>
  <si>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</si>
  <si>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</si>
  <si>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</si>
  <si>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</si>
  <si>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</si>
  <si>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</si>
  <si>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</si>
  <si>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</si>
  <si>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</si>
  <si>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(2) Informes semestrales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</si>
  <si>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</si>
  <si>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</si>
  <si>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</si>
  <si>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</si>
  <si>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</si>
  <si>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</si>
  <si>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</si>
  <si>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</si>
  <si>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</si>
  <si>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</si>
  <si>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Realizar dos mantenimientos evolutivos a la plataforma mi mercado popular </t>
  </si>
  <si>
    <t>(1) Documento mantenimiento evolutivo a la plataforma de MMP
(1) Documento Request For Information - RFI</t>
  </si>
  <si>
    <t>9.Gobierno Digital</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</si>
  <si>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</si>
  <si>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</si>
  <si>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</si>
  <si>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</si>
  <si>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Disponer la consulta de manera gratuita y libre del RUP mediante la WEB de la ANCP-CCE u otro mecanismo público y gratuito que se disponga.</t>
  </si>
  <si>
    <t>(1) Documento 
Request For Información - RFI , evidenciando la  consulta de manera gratuita y libre del RUP mediante la WEB de la ANCP-CCE u otro mecanismo público y gratuito que se disponga.</t>
  </si>
  <si>
    <t>IDT3</t>
  </si>
  <si>
    <t xml:space="preserve">Diseñar el plan táctico y operativo del modelo de Gobierno de datos que incluye la gestión de datos </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</si>
  <si>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</si>
  <si>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</si>
  <si>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</si>
  <si>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(1) Plan de trabajo y (3) informes trimestrales de avance </t>
  </si>
  <si>
    <t>Unidad</t>
  </si>
  <si>
    <t>Proyecto de inversión(PI)</t>
  </si>
  <si>
    <t>IDT5</t>
  </si>
  <si>
    <t>Actualizar e implementar Plan Estratégico de Tecnologías -PETI</t>
  </si>
  <si>
    <t>(1) Documento PETI
(3) Informes trimestrales de avance</t>
  </si>
  <si>
    <t>IDT6</t>
  </si>
  <si>
    <t>Actualizar e implementar Plan de Seguridad y Privacidad de la Información</t>
  </si>
  <si>
    <t xml:space="preserve">(1) Documento Plan de Seguridad y Privacidad de la Información
(3) Informes trimestrales de avance </t>
  </si>
  <si>
    <t>IDT7</t>
  </si>
  <si>
    <t>Actualizar e implementar Plan de Tratamiento de Riesgos de Seguridad y la Privacidad de la información</t>
  </si>
  <si>
    <t xml:space="preserve">(1) Plan de Tratamiento de Riesgos de Seguridad y la Privacidad de la información actualizado
(3) Informes trimestrales de avance </t>
  </si>
  <si>
    <t>ACTIVIDADES POR DEPENDENCIA</t>
  </si>
  <si>
    <t>DEPENDENCIA</t>
  </si>
  <si>
    <t>NUMERO DE ACTIVIDADES ESTRATEGICAS POR ÁREA</t>
  </si>
  <si>
    <r>
      <t xml:space="preserve">AVANCE </t>
    </r>
    <r>
      <rPr>
        <b/>
        <sz val="9"/>
        <color rgb="FF002060"/>
        <rFont val="Verdana"/>
        <family val="2"/>
      </rPr>
      <t>PROGRAMADO</t>
    </r>
    <r>
      <rPr>
        <sz val="9"/>
        <color rgb="FF002060"/>
        <rFont val="Verdana"/>
        <family val="2"/>
      </rPr>
      <t xml:space="preserve"> Q1</t>
    </r>
  </si>
  <si>
    <r>
      <t xml:space="preserve">AVANCE </t>
    </r>
    <r>
      <rPr>
        <b/>
        <sz val="9"/>
        <color rgb="FF002060"/>
        <rFont val="Verdana"/>
        <family val="2"/>
      </rPr>
      <t>CUMPLIMIENTO</t>
    </r>
    <r>
      <rPr>
        <sz val="9"/>
        <color rgb="FF002060"/>
        <rFont val="Verdana"/>
        <family val="2"/>
      </rPr>
      <t xml:space="preserve"> Q1</t>
    </r>
  </si>
  <si>
    <r>
      <t xml:space="preserve">AVANCE </t>
    </r>
    <r>
      <rPr>
        <b/>
        <sz val="9"/>
        <color rgb="FF002060"/>
        <rFont val="Verdana"/>
        <family val="2"/>
      </rPr>
      <t xml:space="preserve">PROGRAMADO </t>
    </r>
    <r>
      <rPr>
        <sz val="9"/>
        <color rgb="FF002060"/>
        <rFont val="Verdana"/>
        <family val="2"/>
      </rPr>
      <t xml:space="preserve"> Q2</t>
    </r>
  </si>
  <si>
    <r>
      <rPr>
        <sz val="9"/>
        <color rgb="FF002060"/>
        <rFont val="Verdana"/>
        <family val="2"/>
      </rPr>
      <t xml:space="preserve">AVANCE  </t>
    </r>
    <r>
      <rPr>
        <b/>
        <sz val="9"/>
        <color rgb="FF002060"/>
        <rFont val="Verdana"/>
        <family val="2"/>
      </rPr>
      <t xml:space="preserve">CUMPLIMIENTO </t>
    </r>
    <r>
      <rPr>
        <sz val="9"/>
        <color rgb="FF002060"/>
        <rFont val="Verdana"/>
        <family val="2"/>
      </rPr>
      <t>Q2</t>
    </r>
  </si>
  <si>
    <t>AVANCE  CUMPLIMIENTO ACUMULADO Q2</t>
  </si>
  <si>
    <r>
      <t xml:space="preserve">AVANCE </t>
    </r>
    <r>
      <rPr>
        <b/>
        <sz val="9"/>
        <color rgb="FF002060"/>
        <rFont val="Verdana"/>
        <family val="2"/>
      </rPr>
      <t xml:space="preserve">PROGRAMADO </t>
    </r>
    <r>
      <rPr>
        <sz val="9"/>
        <color rgb="FF002060"/>
        <rFont val="Verdana"/>
        <family val="2"/>
      </rPr>
      <t xml:space="preserve"> Q3</t>
    </r>
  </si>
  <si>
    <r>
      <t xml:space="preserve">AVANCE  </t>
    </r>
    <r>
      <rPr>
        <b/>
        <sz val="9"/>
        <color rgb="FF002060"/>
        <rFont val="Verdana"/>
        <family val="2"/>
      </rPr>
      <t xml:space="preserve">CUMPLIMIENTO </t>
    </r>
    <r>
      <rPr>
        <sz val="9"/>
        <color rgb="FF002060"/>
        <rFont val="Verdana"/>
        <family val="2"/>
      </rPr>
      <t>Q3</t>
    </r>
  </si>
  <si>
    <t>AVANCE  CUMPLIMIENTO ACUMULADO Q3</t>
  </si>
  <si>
    <r>
      <t xml:space="preserve">AVANCE </t>
    </r>
    <r>
      <rPr>
        <b/>
        <sz val="9"/>
        <color rgb="FF002060"/>
        <rFont val="Verdana"/>
        <family val="2"/>
      </rPr>
      <t xml:space="preserve">PROGRAMADO </t>
    </r>
    <r>
      <rPr>
        <sz val="9"/>
        <color rgb="FF002060"/>
        <rFont val="Verdana"/>
        <family val="2"/>
      </rPr>
      <t xml:space="preserve"> Q4</t>
    </r>
  </si>
  <si>
    <r>
      <t xml:space="preserve">AVANCE  </t>
    </r>
    <r>
      <rPr>
        <b/>
        <sz val="9"/>
        <color rgb="FF002060"/>
        <rFont val="Verdana"/>
        <family val="2"/>
      </rPr>
      <t xml:space="preserve">CUMPLIMIENTO </t>
    </r>
    <r>
      <rPr>
        <sz val="9"/>
        <color rgb="FF002060"/>
        <rFont val="Verdana"/>
        <family val="2"/>
      </rPr>
      <t>Q4</t>
    </r>
  </si>
  <si>
    <t>AVANCE  CUMPLIMIENTO ACUMULADO Q4</t>
  </si>
  <si>
    <t xml:space="preserve">% TOTAL EJECUTADO ACUMULADO </t>
  </si>
  <si>
    <t>DIRECCIÓN GENERAL</t>
  </si>
  <si>
    <t>SUBDIRECCIÓN GESTION CONTRACTUAL</t>
  </si>
  <si>
    <t>SUBDIRECCIÓN NEGOCIOS</t>
  </si>
  <si>
    <t>SUBDIRECCIÓN EMAE</t>
  </si>
  <si>
    <t>SUBDIRECCIÓN IDT</t>
  </si>
  <si>
    <t>SECRETARÍA GENERAL</t>
  </si>
  <si>
    <t>Total</t>
  </si>
  <si>
    <t>DISTRIBUCIÓN DE ACCIONES ESTRATEGICAS 2025</t>
  </si>
  <si>
    <t>INDICADORES DE COLOR AL CUMPLIMIENTO ACUMULADO DEL PLAN</t>
  </si>
  <si>
    <t>PRODUCTOS</t>
  </si>
  <si>
    <t>SEGUIMIENTO TRIMESTRAL  PLAN DE ACCIÓN</t>
  </si>
  <si>
    <t xml:space="preserve">Actividad </t>
  </si>
  <si>
    <t>FIN</t>
  </si>
  <si>
    <t>Meta</t>
  </si>
  <si>
    <t>Avance programado Q1</t>
  </si>
  <si>
    <t>Avance programado Q2</t>
  </si>
  <si>
    <t>Avance programado Q3</t>
  </si>
  <si>
    <t>Avance programado acumulado Q4</t>
  </si>
  <si>
    <t>CUMPLIMIENTO Q1</t>
  </si>
  <si>
    <t>CUMPLIMIENTO Q2</t>
  </si>
  <si>
    <t>CUMPLIMIENTO Q3</t>
  </si>
  <si>
    <t>CUMPLIMIENTO Q4</t>
  </si>
  <si>
    <t>% AVANCE Q1</t>
  </si>
  <si>
    <t>% AVANCE Q2</t>
  </si>
  <si>
    <t>% AVANCE Q3</t>
  </si>
  <si>
    <t>% AVANCE Q4</t>
  </si>
  <si>
    <t xml:space="preserve">OBSERVACIONES </t>
  </si>
  <si>
    <t>LINK EVIDENCIAS</t>
  </si>
  <si>
    <t>El grupo de Comunicaciones entregó: Documento PEC PDF
Anexo Matriz de seguimiento</t>
  </si>
  <si>
    <t>https://colombiacompra.pensemos.com/suiteve/pln/searchers?soa=6&amp;mdl=pln&amp;_sveVrs=1004020250228&amp;&amp;link=1&amp;mis=pln-D-1024</t>
  </si>
  <si>
    <t xml:space="preserve">El grupo de Articulación y socialización entregó: Informe de implementación de la estrategia de capacitaciones de la Entidad.   </t>
  </si>
  <si>
    <t>El grupo de Planeación entregó: Plan de trabajo del SIG</t>
  </si>
  <si>
    <t>DG8</t>
  </si>
  <si>
    <t>El grupo de Control Interno entrego: Monitoreos mensuales al avance de la ejecución del plan anual de auditoria basada en riesgos 2025.</t>
  </si>
  <si>
    <t>La subdirección de Gestión Contractual entregó: Informe trimestral sobre sentencias indizadas</t>
  </si>
  <si>
    <t xml:space="preserve">La subdirección de Gestión Contractual entregó: Informe trimestral sobre la proyección y revisión de conceptos juridicos. </t>
  </si>
  <si>
    <t>La subdirección de Negocios entregó: Reporte cualitativo mensual sobre los actores de la economia popular habilitados en los mecanismos de agregación de demanda</t>
  </si>
  <si>
    <t>La secretaria general entregó: Plan Anual de Adquisiciones</t>
  </si>
  <si>
    <t>La secretaria general entregó: Plan Anual de vacantes y previsión de recursos humanos.</t>
  </si>
  <si>
    <t>La secretaria general entregó: Plan de acción de manejo ambiental</t>
  </si>
  <si>
    <t>La secretaria general entregó: Plan Estrategico de Talento Humano</t>
  </si>
  <si>
    <t>La secretaria general entregó: Plan Institucional de Capacitaciones</t>
  </si>
  <si>
    <t>La secretaria general entregó: Plan Institucional de bienestar social e incentivos</t>
  </si>
  <si>
    <t>La secretaria general entregó: Plan Anual de salud y seguridad en el trabajo</t>
  </si>
  <si>
    <t>La secretaria general entregó: Politica de Gestión del Conocimiento</t>
  </si>
  <si>
    <t>La secretaria general entregó: Informe trimestral del cumplimiento de las PQRSD</t>
  </si>
  <si>
    <t>La Subdirección de IDT entregó: Plan de trabajo e informe trimestral del modelo de seguridad y privacidad de la información</t>
  </si>
  <si>
    <t>La Subdirección de IDT entregó: Docuemento PETI</t>
  </si>
  <si>
    <t>La Subdirección de IDT entregó: Plan de seguridad y privacidad de la información</t>
  </si>
  <si>
    <t xml:space="preserve">La Subdirección de IDT entregó: Plan de tratamiento de riesgos de seguridad y la privacidad de la información </t>
  </si>
  <si>
    <t>Q1</t>
  </si>
  <si>
    <t>Q2</t>
  </si>
  <si>
    <t>Q3</t>
  </si>
  <si>
    <t>Q4</t>
  </si>
  <si>
    <t>N° ACTIVIDADES PROGRAMADAS</t>
  </si>
  <si>
    <t xml:space="preserve">N°  ENTREGABLES PROGRAMADOS </t>
  </si>
  <si>
    <t>% PROGRAMADO</t>
  </si>
  <si>
    <t>N°  CUMPLIMIENTO DE ACCIONES</t>
  </si>
  <si>
    <t>N°  CUMPLIMIENTO DE ENTREGABLES</t>
  </si>
  <si>
    <t xml:space="preserve">% CUMPLIMIENTO </t>
  </si>
  <si>
    <t>Dependencia</t>
  </si>
  <si>
    <t>Entregables programados</t>
  </si>
  <si>
    <t xml:space="preserve">Entregables Programados Q1 </t>
  </si>
  <si>
    <t xml:space="preserve">Entregables cumplidos Q1 </t>
  </si>
  <si>
    <t>Entregables Programados Q2</t>
  </si>
  <si>
    <t>Entregables cumplidos Q2</t>
  </si>
  <si>
    <t>Entregables Programados Q3</t>
  </si>
  <si>
    <t>Entregables cumplidos Q3</t>
  </si>
  <si>
    <t>Entregables Programados Q4</t>
  </si>
  <si>
    <t>Entregables cumplidos Q4</t>
  </si>
  <si>
    <t>Actividades Programadas</t>
  </si>
  <si>
    <t>Actividades programadas Q1</t>
  </si>
  <si>
    <t>Actividades cumplidas Q1</t>
  </si>
  <si>
    <t>Actividades programadas Q2</t>
  </si>
  <si>
    <t>Actividades cumplidas Q2</t>
  </si>
  <si>
    <t>Actividades programadas Q3</t>
  </si>
  <si>
    <t>Actividades cumplidas Q3</t>
  </si>
  <si>
    <t>Actividades programadas Q4</t>
  </si>
  <si>
    <t>Actividades cumplidas Q4</t>
  </si>
  <si>
    <t xml:space="preserve">Dirección General </t>
  </si>
  <si>
    <t xml:space="preserve">Subdirección de Negocios </t>
  </si>
  <si>
    <t>Subdirección EMAE</t>
  </si>
  <si>
    <t xml:space="preserve">Subdirección de IDT </t>
  </si>
  <si>
    <t xml:space="preserve">Secretaría General </t>
  </si>
  <si>
    <t xml:space="preserve">Total </t>
  </si>
  <si>
    <t xml:space="preserve">TRIMESTRE 1 </t>
  </si>
  <si>
    <t>TRIMESTRE 2</t>
  </si>
  <si>
    <t xml:space="preserve">TRIMESTRE 3 </t>
  </si>
  <si>
    <t>TRIMESTRE 4</t>
  </si>
  <si>
    <t>HOJA PAI 2025</t>
  </si>
  <si>
    <t>DESCRIPCIÓN</t>
  </si>
  <si>
    <t>Abreviatura según sea la dependencia (DG: Dirección General, SG: Secretaría General, EMAE: Subdirección de Estudios de Mercado y Abastecimiento Estratégico, SN: Subdirección de Negocios, IDT: Subdirección de Desarrollo Tecnológico).</t>
  </si>
  <si>
    <t>Se refiere a los bienes, servicios, tareas o acciones que se desarrollan o producen en el marco de un proyecto, programa o plan. Representa lo que se va a realizar o entregar como parte del trabajo.</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</si>
  <si>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</si>
  <si>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</si>
  <si>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</si>
  <si>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</si>
  <si>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</si>
  <si>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</si>
  <si>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</si>
  <si>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Es el parámetro o criterio utilizado para cuantificar o evaluar el cumplimiento de la meta. Puede ser expresado en números, porcentajes, tiempo, etc., dependiendo de la naturaleza de la actividad o producto.</t>
  </si>
  <si>
    <t>Sumatoria de las metas de los meses de enero, febrero y marzo.</t>
  </si>
  <si>
    <t>Sumatoria de las metas de los meses de abril, mayo y junio.</t>
  </si>
  <si>
    <t>Sumatoria de las metas de los meses de julio, agosto y septiembre.</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</si>
  <si>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</si>
  <si>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</si>
  <si>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</si>
  <si>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</si>
  <si>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</si>
  <si>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</si>
  <si>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</si>
  <si>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</si>
  <si>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Corresponde a las transformaciones del PND en linea con el objetivo de la Agencia</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</si>
  <si>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</si>
  <si>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</si>
  <si>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</si>
  <si>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</si>
  <si>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</si>
  <si>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</si>
  <si>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</si>
  <si>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</si>
  <si>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</si>
  <si>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</si>
  <si>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</si>
  <si>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</si>
  <si>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</si>
  <si>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</si>
  <si>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Nombre y cargo del responsable de ejecución del entregable</t>
  </si>
  <si>
    <t>Observación</t>
  </si>
  <si>
    <t>Documento PEC PDF
Anexo Matriz de seguimiento</t>
  </si>
  <si>
    <t>Se desaprobó no cargaron el anexo correcto</t>
  </si>
  <si>
    <t xml:space="preserve">Informes trimestrales de implementación.
Documento </t>
  </si>
  <si>
    <t>ok se deaprueba porque cargaron en el  trimestre 3</t>
  </si>
  <si>
    <t>Programa aprobado y publicado
Seguimientos trimestrales (segundo semestre)</t>
  </si>
  <si>
    <t>Plan de trabajo 
Matriz de partes interesadas necesidades y expectativas 
Documento de Estrategia para la divulgación del SIG
Manual del SIG</t>
  </si>
  <si>
    <t>OK</t>
  </si>
  <si>
    <t>DG 5</t>
  </si>
  <si>
    <t>Plan de mejoramiento aprobado</t>
  </si>
  <si>
    <t>Borrador proyecto de Ley</t>
  </si>
  <si>
    <t>2 informes de la gestión realizada por Asuntos Internacionales</t>
  </si>
  <si>
    <t>OK anexo faltan parametros</t>
  </si>
  <si>
    <t>no han enviado para aprobación pero ya está cargado</t>
  </si>
  <si>
    <t>se entregó uno</t>
  </si>
  <si>
    <t xml:space="preserve">Circular Expedida </t>
  </si>
  <si>
    <t>no se adjunta el anexo correcto</t>
  </si>
  <si>
    <t>Elaborar y/o actualizar ocho (8) documentos de lineamientos normativos en materia de contratación y compras públicas</t>
  </si>
  <si>
    <t xml:space="preserve">ok </t>
  </si>
  <si>
    <t>Cuatro (4) informes sobre sentencias del CE indizadas</t>
  </si>
  <si>
    <t xml:space="preserve">Cuatro (4) informes de Proyección y Revisión de Conceptos Jurídicos.
</t>
  </si>
  <si>
    <t>Dos (2) Estudios normativos.</t>
  </si>
  <si>
    <t xml:space="preserve">Actualizar el contenido del Curso E-Learning CPS.
</t>
  </si>
  <si>
    <t xml:space="preserve">Ficha metodológica del curso actualizada </t>
  </si>
  <si>
    <t xml:space="preserve">(01) Documento resultado del proceso de estructuración de MAD para la Economía Popular </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</si>
  <si>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</si>
  <si>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ok</t>
  </si>
  <si>
    <t>(02) Informes semestrales del estado y evolución de los mecanismos estructurados que permitan impulsar la economía regional.</t>
  </si>
  <si>
    <t xml:space="preserve">(01) Documento resultado del proceso de estructuración de IAD de adquisición de productos de origen agropecuario </t>
  </si>
  <si>
    <t>(01) Documento resultado del proceso de estructuración de MAD para la adquisición estatal de productos y servicios que reduzcan riesgos de seguridad digital.</t>
  </si>
  <si>
    <t>(02) Documentos de Análisis de los instrumentos contractuales que diseñe la ANCP-CCE en el marco del cumplimiento de sus objetivos estratégicos</t>
  </si>
  <si>
    <t>(01) Informe que de cuenta de las actualizaciones realizadas  al Modelo de Abastecimiento Estratégico (Versión 3.1)</t>
  </si>
  <si>
    <t>(01) Informe de la(s) mesa(s) de trabajo realizadas con entidades estatales
(01) Documento que contiene recomendaciones para incentivar la compra de insumos, bienes y servicios locales en las compras estatales</t>
  </si>
  <si>
    <t>Se desaprueba porque las fechas de firma no son coherentes, mas unos ajustes adicionales solicitados en el documento.</t>
  </si>
  <si>
    <t>(02) Informes semestrales de seguimiento a la implementación  del Plan de trabajo</t>
  </si>
  <si>
    <t> No ha sido cargada la actividad. Se les dio plazo hasta medio dia del 14/07/2025</t>
  </si>
  <si>
    <t>Informe semestral seguimiento PINAR</t>
  </si>
  <si>
    <t>Se rechaza actividad porque no cargaron los parametros de calidad</t>
  </si>
  <si>
    <t>OK - SUBSANADO</t>
  </si>
  <si>
    <t>Se rechaza porque no coinciden las firmas de revisó y de aprobó</t>
  </si>
  <si>
    <t>Se rechaza porque no coincide titulo con objetivo y el documento no tiene firmas</t>
  </si>
  <si>
    <t>SIGUE IGUAL</t>
  </si>
  <si>
    <t>Informe semestral de seguimiento a la implementación del Plan de Acción de la Política de Prevención del Daño Antijurídico de la Agencia</t>
  </si>
  <si>
    <t>Se rechaza porque cargaron la información en el tercer trimestre y se debe ajustar el titulo con el objetivo</t>
  </si>
  <si>
    <t xml:space="preserve">Dos mantenimientos evolutivos a la plataforma de MMP
2 Documentos Request For Information - RFI
</t>
  </si>
  <si>
    <t>Se rechaza porque no coinciden las firmas de quien elabora y revisa.</t>
  </si>
  <si>
    <t>Consulta gratuita del RUP dispuesto por la ANCP-CCE
Documento 
Request For Información - RFI , evidenciando la  consulta de manera gratuita y libre del RUP mediante la WEB de la ANCP-CCE u otro mecanismo público y gratuito que se disponga.</t>
  </si>
  <si>
    <t xml:space="preserve">(2) Informes de avance del diseño del plan 
1 Documento Plan táctico y operativo del modelo de Gobierno de datos
</t>
  </si>
  <si>
    <t xml:space="preserve">Plan de trabajo y tres informes trimestrales de avance </t>
  </si>
  <si>
    <t>1 Documento PETI
(3) Informes trimestrales de avance</t>
  </si>
  <si>
    <t xml:space="preserve">1 Documento Plan de Seguridad y Privacidad de la Información
(3) Informes trimestrales de avance </t>
  </si>
  <si>
    <t xml:space="preserve">Plan de Tratamiento de Riesgos de Seguridad y la Privacidad de la información actualizado
(3) Informes trimestrales de avance </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</si>
  <si>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</si>
  <si>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</si>
  <si>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</si>
  <si>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</si>
  <si>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</si>
  <si>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</si>
  <si>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</si>
  <si>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</si>
  <si>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</si>
  <si>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</si>
  <si>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</si>
  <si>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</si>
  <si>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</si>
  <si>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</si>
  <si>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</si>
  <si>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</si>
  <si>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</si>
  <si>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</si>
  <si>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</si>
  <si>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Modificación</t>
  </si>
  <si>
    <t>Subdirección de EMAE</t>
  </si>
  <si>
    <t>EMAE</t>
  </si>
  <si>
    <t>Se solicita modificación de la activdad EMAE 03, con un entregable programado en Q1 ((01) Informe de la(s) Mesa(s) de trabajo con entidades estatales) y un entregable en el Q2 ((01) Documento que contiene recomendaciones para incentivar la compra de insumos, bienes y servicios locales en las compras estatales). Para el cumplimiento del entregable del Q1 se identificaron dificultades para el cumplimiento del hito 2 en el primer trimestre del año, debido a los desafíos organizativos y logísticos, incluyendo la selección de la locación, la metodología a emplear y la asignación de recursos para atender a los asistentes, considerando la magnitud de la convocatoria esperada (se estiman más de 100 entidades).</t>
  </si>
  <si>
    <t>EMAE 03</t>
  </si>
  <si>
    <t>Se aprueba modificación solicitada por la subdirección de EMAE</t>
  </si>
  <si>
    <t>https://cceficiente.sharepoint.com/:f:/s/ProcesosMIPG/Epr7wXnKwlZNlW8laAxDEwQBFVTOyA3ftm-VytU2u-QS4A?e=1FFbVT</t>
  </si>
  <si>
    <t>Subdirección de IDT</t>
  </si>
  <si>
    <t>IDT</t>
  </si>
  <si>
    <t>Aclaración</t>
  </si>
  <si>
    <t>Subdirección Gestión Contractual</t>
  </si>
  <si>
    <t>GC</t>
  </si>
  <si>
    <t>Se solicita modicicación de la actividad GC-02,  por la necesidad de precisar la denominación del entregable asociado a la expedición de la circular externa. Inicialmente, el producto estaba definido como "Circular Única Expedida", mientras que en la actualización se requiere ajustar a "Circular Expedida", lo que permite una mayor claridad y alineación con las necesidades de los grupos de valor. Este ajuste no implica cambios en la meta establecida ni en los plazos programados para la actividad. Sin embargo, contribuye a mejorar la precisión en la denominación del producto final, facilitando su seguimiento y cumplimiento dentro del marco del PAI.</t>
  </si>
  <si>
    <t>GC 02</t>
  </si>
  <si>
    <t>Se aprueba modificación solicitada por la subdirección de Gestión Contractual</t>
  </si>
  <si>
    <t>https://cceficiente.sharepoint.com/:f:/s/ProcesosMIPG/EjlLhgT1KFFMoebdOZj7x7QBzHZrd-hoWGRb78GLWcQNmg?e=nxBllY</t>
  </si>
  <si>
    <t>Dirección General</t>
  </si>
  <si>
    <t>DG</t>
  </si>
  <si>
    <t>Se solicita modificación de la programación del entregable del Q2, de acuerdo con la nueva directriz establecida por la Secretaría de Transparencia en la Circular 026 del 6 de junio del presente año y publicada el 17 de junio: "RÉGIMEN DE TRANSICIÓN A LOS PROGRAMAS DE TRANSPARENCIA Y ÉTICA PÚBLICA": "En relación con los elementos, procedimientos y controles mínimos para la gestión del riesgo de Lavado de Activos, Financiación del Terrorismo y Financiación de la Proliferación de Armas de Destrucción Masiva (LA/FT/FP), estos tendrán una implementación progresiva de conformidad con los lineamientos que se impartirán en la Guía para la Gestión Integral de Riesgos, versión 7, próxima a emitirse en coordinación con el Departamento Administrativo de la Función Pública. Por lo tanto, a partir de la publicación de la versión actualizada de la Guía, las entidades adoptarán diligentemente los lineamientos allí señalados. En consecuencia, de manera exclusiva respecto de la temática gestión del riesgo, el término perentorio iniciará a contar desde el momento en que se publique la nueva versión de la Guía para la Gestión Integral de Riesgos." Así, debió posponerse la aprobación del Programa de Transparencia y Ética Pública (PTEP), tanto en su componente transversal como programático, y se remitió un oficio a la Secretaría de Transparencia con el fin de aclarar las inquietudes presentadas por la Agencia en relación con la aprobación y fechas del PTEP, la política y el manual de riesgos. ​</t>
  </si>
  <si>
    <t>DG 03</t>
  </si>
  <si>
    <t>Se aprueba modificación solicitada por el Grupo de planeación Políticas Públicas y asuntos internacionales</t>
  </si>
  <si>
    <t>https://cceficiente.sharepoint.com/:f:/s/ProcesosMIPG/ErROqf3txgNBkDe9PumOZwUBbPBifwyxBBL1awWLSl9LCg?e=ec1Qbz</t>
  </si>
  <si>
    <t>Secretaría General</t>
  </si>
  <si>
    <t>SG</t>
  </si>
  <si>
    <t>PAA 2021 V.1.</t>
  </si>
  <si>
    <t>No aplica</t>
  </si>
  <si>
    <t>N/A</t>
  </si>
  <si>
    <r>
      <t xml:space="preserve">Se realizaron ajustes de forma a los nombres de los entregables de la actividad </t>
    </r>
    <r>
      <rPr>
        <b/>
        <sz val="10"/>
        <color theme="1"/>
        <rFont val="Verdana"/>
        <family val="2"/>
      </rPr>
      <t>IDT 1</t>
    </r>
    <r>
      <rPr>
        <sz val="10"/>
        <color theme="1"/>
        <rFont val="Verdana"/>
        <family val="2"/>
      </rPr>
      <t>, debido a que el nombre del número de entregables no estaba conforme a la programación de la meta, de la siguiente manera: Meta total 2, nombre de los entregables "Dos mantenimientos evolutivos a la plataforma de MMP y Dos Documentos Request For Information - RFI" los cuales fueron ajustados de la siguiente manera: "(1) Documento de mantenimiento evolutivo a la plataforma de MMP; (1) Documento Request For Information - RFI"</t>
    </r>
  </si>
  <si>
    <t xml:space="preserve">Se ajusta la formula de cálculo de los porcentajes de avance de toda la matriz, anteriormente se estaba calculando el promedio de los porcentajes de avance por cada dependencia. La nueva fórmula de cálculo:
•	Porcentaje de avance del trimestre por dependencia, va a ser igual a el número de entregables cumplidos por la dependencia en el trimestre (evaluado) dividido por el numero de entregables totales de la dependencia en la vigencia.
Se corrige el número de acctividades de la subdirección de Negocios de 5 a 6 actividades en la pestaña de "Seguimiento"
</t>
  </si>
  <si>
    <t>Subdirección Negocios</t>
  </si>
  <si>
    <t>NG</t>
  </si>
  <si>
    <t>1.Racionalización de trámites</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</si>
  <si>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</si>
  <si>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</si>
  <si>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</si>
  <si>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</si>
  <si>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</si>
  <si>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</si>
  <si>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</si>
  <si>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</si>
  <si>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</si>
  <si>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</si>
  <si>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</si>
  <si>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</si>
  <si>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</si>
  <si>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</si>
  <si>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</si>
  <si>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</si>
  <si>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</si>
  <si>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</si>
  <si>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</si>
  <si>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</si>
  <si>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</si>
  <si>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</si>
  <si>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</si>
  <si>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</si>
  <si>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</si>
  <si>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</si>
  <si>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</si>
  <si>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</si>
  <si>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</si>
  <si>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</si>
  <si>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</si>
  <si>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</si>
  <si>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</si>
  <si>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</si>
  <si>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</si>
  <si>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</si>
  <si>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</si>
  <si>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Actualización de objetivos estrategicos 
Ajustes de estructura del formato de la hoja de PAI 2025</t>
  </si>
  <si>
    <t>María Teresa Páez Díaz</t>
  </si>
  <si>
    <t xml:space="preserve">Contratista de la Dirección General 
</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</si>
  <si>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</si>
  <si>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</si>
  <si>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</si>
  <si>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</si>
  <si>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</si>
  <si>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</si>
  <si>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</si>
  <si>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</si>
  <si>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</si>
  <si>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</si>
  <si>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</si>
  <si>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</si>
  <si>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</si>
  <si>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</si>
  <si>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</si>
  <si>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</si>
  <si>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</si>
  <si>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</si>
  <si>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</si>
  <si>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</si>
  <si>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Manual del SIG</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</si>
  <si>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</si>
  <si>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</si>
  <si>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</si>
  <si>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</si>
  <si>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</si>
  <si>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</si>
  <si>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</si>
  <si>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</si>
  <si>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</si>
  <si>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</si>
  <si>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</si>
  <si>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</si>
  <si>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</si>
  <si>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</si>
  <si>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Expedición de la Circular Única Externa</t>
  </si>
  <si>
    <t>Circular</t>
  </si>
  <si>
    <t xml:space="preserve">Circular Unica Expedida </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</si>
  <si>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</si>
  <si>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</si>
  <si>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</si>
  <si>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</si>
  <si>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</si>
  <si>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</si>
  <si>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 xml:space="preserve">Ficha metodologica del curso actualizada </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</si>
  <si>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</si>
  <si>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</si>
  <si>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</si>
  <si>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</si>
  <si>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</si>
  <si>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</si>
  <si>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</si>
  <si>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</si>
  <si>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</si>
  <si>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</si>
  <si>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</si>
  <si>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Oscar Hernán Parra Erazo 
Subdirector de EMAE</t>
  </si>
  <si>
    <t>Documento de análisis instrumento 2</t>
  </si>
  <si>
    <t>EMAE 2</t>
  </si>
  <si>
    <t xml:space="preserve"> Informe que de cuenta de las actualizaciones realizadas  al Modelo de Abastecimiento Estratégico (Versión 3.1)</t>
  </si>
  <si>
    <t>EMAE 3</t>
  </si>
  <si>
    <t>Informe de la(s) mesa(s) de trabajo realizadas con entidades estatales</t>
  </si>
  <si>
    <t>Documentos de Análisis o reporte de los instrumentos contractuales que diseñe la ANCP-CCE en el marco del cumplimiento de sus objetivos estratégicos</t>
  </si>
  <si>
    <t>EMAE 4</t>
  </si>
  <si>
    <t>Implementar el Plan de trabajo de Gestión de la Información Estadística</t>
  </si>
  <si>
    <t>Informe semestral de seguimiento a la implementacion  del Plan de trabajo</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</si>
  <si>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</si>
  <si>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</si>
  <si>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</si>
  <si>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</si>
  <si>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</si>
  <si>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</si>
  <si>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</si>
  <si>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</si>
  <si>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</si>
  <si>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</si>
  <si>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</si>
  <si>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</si>
  <si>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</si>
  <si>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</si>
  <si>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</si>
  <si>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</si>
  <si>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</si>
  <si>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</si>
  <si>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</si>
  <si>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</si>
  <si>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</si>
  <si>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</si>
  <si>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</si>
  <si>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</si>
  <si>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</si>
  <si>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</si>
  <si>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</si>
  <si>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</si>
  <si>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</si>
  <si>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</si>
  <si>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</si>
  <si>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</si>
  <si>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</si>
  <si>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</si>
  <si>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</si>
  <si>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 mantenimiento MMP</t>
  </si>
  <si>
    <t>Documentos Request For Information - RFI</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</si>
  <si>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</si>
  <si>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</si>
  <si>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</si>
  <si>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</si>
  <si>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</si>
  <si>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 xml:space="preserve">Acompañar a entidades para el uso del sistema de compra pública </t>
  </si>
  <si>
    <t xml:space="preserve">
Listados de asistencia  - Entidades capacitadas en el sistema de compra pública </t>
  </si>
  <si>
    <t>Documento PETI</t>
  </si>
  <si>
    <t>Informe trimestral de avance</t>
  </si>
  <si>
    <t>Actualizar e implementar Plan de Seguidad y Privacidad de la Información</t>
  </si>
  <si>
    <t>Documento Plan de Seguidad y Privacidad de la Información</t>
  </si>
  <si>
    <t>IDT8</t>
  </si>
  <si>
    <t>Documento Plan de Tratamiento de Riesgos de Seguridad y la Privacidad de la información</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</si>
  <si>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</si>
  <si>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</si>
  <si>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</si>
  <si>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</si>
  <si>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</si>
  <si>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</si>
  <si>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</si>
  <si>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</si>
  <si>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</si>
  <si>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</si>
  <si>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</si>
  <si>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</si>
  <si>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</si>
  <si>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</si>
  <si>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</si>
  <si>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</si>
  <si>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</si>
  <si>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</si>
  <si>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</si>
  <si>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</si>
  <si>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</si>
  <si>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</si>
  <si>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</si>
  <si>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</si>
  <si>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</si>
  <si>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</si>
  <si>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</si>
  <si>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</si>
  <si>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</si>
  <si>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</si>
  <si>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</si>
  <si>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</si>
  <si>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</si>
  <si>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</si>
  <si>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</si>
  <si>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</si>
  <si>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</si>
  <si>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</si>
  <si>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</si>
  <si>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</si>
  <si>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</si>
  <si>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</si>
  <si>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</si>
  <si>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</si>
  <si>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</si>
  <si>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</si>
  <si>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</si>
  <si>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</si>
  <si>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</si>
  <si>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</si>
  <si>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</si>
  <si>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</si>
  <si>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</si>
  <si>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</si>
  <si>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</si>
  <si>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</si>
  <si>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</si>
  <si>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</si>
  <si>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</si>
  <si>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</si>
  <si>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</si>
  <si>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</si>
  <si>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</si>
  <si>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</si>
  <si>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</si>
  <si>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</si>
  <si>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</si>
  <si>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</si>
  <si>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</si>
  <si>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</si>
  <si>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</si>
  <si>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</si>
  <si>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</si>
  <si>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</si>
  <si>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</si>
  <si>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</si>
  <si>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</si>
  <si>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</si>
  <si>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</si>
  <si>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</si>
  <si>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Plataforma tecnológica que habilite mecanismos de agregacion de demanda por parte de las entidades estatales a actores de la economía popular - Mi Mercado Popular</t>
  </si>
  <si>
    <t xml:space="preserve">Porcentaje de cumplimiento del cronograma de trabajo del proyecto </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</si>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</sst>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8"/>
      <name val="Calibri"/>
      <family val="2"/>
      <scheme val="minor"/>
    </font>
    <font>
      <u/>
      <sz val="11"/>
      <color theme="10"/>
      <name val="Calibri"/>
      <family val="2"/>
      <scheme val="minor"/>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sz val="8"/>
      <color rgb="FF404040"/>
      <name val="Verdana"/>
      <family val="2"/>
    </font>
    <font>
      <sz val="8"/>
      <color rgb="FF171717"/>
      <name val="Verdana"/>
      <family val="2"/>
    </font>
    <font>
      <sz val="11"/>
      <color rgb="FFC00000"/>
      <name val="Verdana"/>
      <family val="2"/>
    </font>
    <font>
      <sz val="14"/>
      <color theme="1"/>
      <name val="Verdana"/>
      <family val="2"/>
    </font>
    <font>
      <sz val="9"/>
      <name val="Verdana"/>
      <family val="2"/>
    </font>
    <font>
      <i/>
      <sz val="10"/>
      <color theme="1"/>
      <name val="Verdana"/>
      <family val="2"/>
    </font>
    <font>
      <b/>
      <sz val="9"/>
      <name val="Verdana"/>
      <family val="2"/>
    </font>
    <font>
      <i/>
      <sz val="9"/>
      <color theme="1"/>
      <name val="Verdana"/>
      <family val="2"/>
    </font>
    <font>
      <sz val="9"/>
      <color rgb="FF000000"/>
      <name val="Verdana"/>
      <family val="2"/>
    </font>
    <font>
      <sz val="11"/>
      <name val="Calibri"/>
      <family val="2"/>
      <scheme val="minor"/>
    </font>
    <font>
      <b/>
      <sz val="14"/>
      <color theme="1"/>
      <name val="Verdana"/>
      <family val="2"/>
    </font>
    <font>
      <sz val="14"/>
      <name val="Verdana"/>
      <family val="2"/>
    </font>
    <font>
      <sz val="8"/>
      <name val="Century Gothic"/>
      <family val="2"/>
    </font>
    <font>
      <sz val="8"/>
      <name val="Verdana"/>
      <family val="2"/>
    </font>
    <font>
      <sz val="11"/>
      <color theme="0"/>
      <name val="Verdana"/>
      <family val="2"/>
    </font>
    <font>
      <sz val="11"/>
      <color theme="1"/>
      <name val="Calibri"/>
      <family val="2"/>
      <scheme val="minor"/>
    </font>
    <font>
      <b/>
      <sz val="11"/>
      <color rgb="FF000000"/>
      <name val="Verdana"/>
      <family val="2"/>
    </font>
    <font>
      <b/>
      <sz val="12"/>
      <color theme="1"/>
      <name val="Verdana"/>
      <family val="2"/>
    </font>
    <font>
      <b/>
      <sz val="12"/>
      <color theme="0"/>
      <name val="Verdana"/>
      <family val="2"/>
    </font>
  </fonts>
  <fills count="64">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4" tint="0.79998168889431442"/>
        <bgColor indexed="64"/>
      </patternFill>
    </fill>
    <fill>
      <patternFill patternType="solid">
        <fgColor rgb="FFA6A6A6"/>
        <bgColor rgb="FF000000"/>
      </patternFill>
    </fill>
    <fill>
      <patternFill patternType="solid">
        <fgColor rgb="FFFFFF00"/>
        <bgColor rgb="FF46589C"/>
      </patternFill>
    </fill>
    <fill>
      <patternFill patternType="solid">
        <fgColor rgb="FF92D050"/>
        <bgColor rgb="FF46589C"/>
      </patternFill>
    </fill>
    <fill>
      <patternFill patternType="solid">
        <fgColor theme="4"/>
        <bgColor theme="0"/>
      </patternFill>
    </fill>
    <fill>
      <patternFill patternType="solid">
        <fgColor theme="4"/>
        <bgColor indexed="64"/>
      </patternFill>
    </fill>
    <fill>
      <patternFill patternType="solid">
        <fgColor theme="0" tint="-0.34998626667073579"/>
        <bgColor indexed="64"/>
      </patternFill>
    </fill>
    <fill>
      <patternFill patternType="solid">
        <fgColor theme="9"/>
        <bgColor rgb="FF46589C"/>
      </patternFill>
    </fill>
    <fill>
      <patternFill patternType="solid">
        <fgColor theme="3" tint="0.499984740745262"/>
        <bgColor rgb="FF7F7F7F"/>
      </patternFill>
    </fill>
    <fill>
      <patternFill patternType="solid">
        <fgColor theme="5" tint="0.79998168889431442"/>
        <bgColor rgb="FF46589C"/>
      </patternFill>
    </fill>
    <fill>
      <patternFill patternType="solid">
        <fgColor theme="5" tint="0.79998168889431442"/>
        <bgColor theme="0"/>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5" tint="0.79998168889431442"/>
        <bgColor rgb="FF000000"/>
      </patternFill>
    </fill>
    <fill>
      <patternFill patternType="solid">
        <fgColor theme="9" tint="0.79998168889431442"/>
        <bgColor theme="0"/>
      </patternFill>
    </fill>
    <fill>
      <patternFill patternType="solid">
        <fgColor theme="9" tint="0.79998168889431442"/>
        <bgColor rgb="FFFFFFFF"/>
      </patternFill>
    </fill>
    <fill>
      <patternFill patternType="solid">
        <fgColor theme="9" tint="0.79998168889431442"/>
        <bgColor rgb="FF33CC33"/>
      </patternFill>
    </fill>
    <fill>
      <patternFill patternType="solid">
        <fgColor theme="5" tint="0.59999389629810485"/>
        <bgColor rgb="FF46589C"/>
      </patternFill>
    </fill>
    <fill>
      <patternFill patternType="solid">
        <fgColor theme="4" tint="0.79998168889431442"/>
        <bgColor theme="0"/>
      </patternFill>
    </fill>
    <fill>
      <patternFill patternType="solid">
        <fgColor rgb="FF000066"/>
        <bgColor indexed="64"/>
      </patternFill>
    </fill>
  </fills>
  <borders count="103">
    <border>
      <left/>
      <right/>
      <top/>
      <bottom/>
      <diagonal/>
    </border>
    <border>
      <left style="hair">
        <color rgb="FF000000"/>
      </left>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hair">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medium">
        <color indexed="64"/>
      </right>
      <top/>
      <bottom/>
      <diagonal/>
    </border>
    <border>
      <left style="medium">
        <color indexed="64"/>
      </left>
      <right style="hair">
        <color rgb="FF000000"/>
      </right>
      <top/>
      <bottom style="medium">
        <color indexed="64"/>
      </bottom>
      <diagonal/>
    </border>
    <border>
      <left style="hair">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rgb="FF000000"/>
      </top>
      <bottom style="hair">
        <color rgb="FF000000"/>
      </bottom>
      <diagonal/>
    </border>
    <border>
      <left style="thin">
        <color theme="2" tint="-0.24994659260841701"/>
      </left>
      <right/>
      <top style="thin">
        <color theme="2" tint="-0.24994659260841701"/>
      </top>
      <bottom style="hair">
        <color rgb="FF000000"/>
      </bottom>
      <diagonal/>
    </border>
    <border>
      <left style="medium">
        <color indexed="64"/>
      </left>
      <right/>
      <top style="thin">
        <color theme="2" tint="-0.24994659260841701"/>
      </top>
      <bottom style="hair">
        <color rgb="FF000000"/>
      </bottom>
      <diagonal/>
    </border>
    <border>
      <left/>
      <right/>
      <top style="thin">
        <color theme="2" tint="-0.24994659260841701"/>
      </top>
      <bottom style="hair">
        <color rgb="FF000000"/>
      </bottom>
      <diagonal/>
    </border>
    <border>
      <left style="thin">
        <color theme="2" tint="-0.24994659260841701"/>
      </left>
      <right/>
      <top style="hair">
        <color rgb="FF000000"/>
      </top>
      <bottom style="hair">
        <color rgb="FF000000"/>
      </bottom>
      <diagonal/>
    </border>
    <border>
      <left style="thin">
        <color theme="2" tint="-0.24994659260841701"/>
      </left>
      <right/>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hair">
        <color rgb="FF000000"/>
      </left>
      <right style="hair">
        <color rgb="FF000000"/>
      </right>
      <top style="hair">
        <color rgb="FF000000"/>
      </top>
      <bottom style="thin">
        <color indexed="64"/>
      </bottom>
      <diagonal/>
    </border>
    <border>
      <left style="thin">
        <color indexed="64"/>
      </left>
      <right/>
      <top/>
      <bottom style="thin">
        <color indexed="64"/>
      </bottom>
      <diagonal/>
    </border>
    <border>
      <left style="hair">
        <color rgb="FF000000"/>
      </left>
      <right/>
      <top style="medium">
        <color indexed="64"/>
      </top>
      <bottom style="hair">
        <color rgb="FF000000"/>
      </bottom>
      <diagonal/>
    </border>
    <border>
      <left/>
      <right style="hair">
        <color rgb="FF000000"/>
      </right>
      <top style="medium">
        <color indexed="64"/>
      </top>
      <bottom style="hair">
        <color rgb="FF000000"/>
      </bottom>
      <diagonal/>
    </border>
    <border>
      <left/>
      <right style="hair">
        <color rgb="FF000000"/>
      </right>
      <top style="hair">
        <color rgb="FF000000"/>
      </top>
      <bottom style="hair">
        <color rgb="FF000000"/>
      </bottom>
      <diagonal/>
    </border>
    <border>
      <left style="hair">
        <color rgb="FF000000"/>
      </left>
      <right style="medium">
        <color indexed="64"/>
      </right>
      <top style="medium">
        <color indexed="64"/>
      </top>
      <bottom style="hair">
        <color rgb="FF000000"/>
      </bottom>
      <diagonal/>
    </border>
    <border>
      <left style="hair">
        <color rgb="FF000000"/>
      </left>
      <right style="medium">
        <color indexed="64"/>
      </right>
      <top/>
      <bottom style="medium">
        <color indexed="64"/>
      </bottom>
      <diagonal/>
    </border>
    <border>
      <left style="hair">
        <color rgb="FF000000"/>
      </left>
      <right style="medium">
        <color indexed="64"/>
      </right>
      <top style="hair">
        <color rgb="FF000000"/>
      </top>
      <bottom style="hair">
        <color rgb="FF000000"/>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hair">
        <color auto="1"/>
      </left>
      <right/>
      <top style="hair">
        <color auto="1"/>
      </top>
      <bottom style="hair">
        <color auto="1"/>
      </bottom>
      <diagonal/>
    </border>
  </borders>
  <cellStyleXfs count="23">
    <xf numFmtId="0" fontId="0" fillId="0" borderId="0"/>
    <xf numFmtId="0" fontId="9" fillId="0" borderId="19"/>
    <xf numFmtId="9" fontId="9" fillId="0" borderId="19" applyFont="0" applyFill="0" applyBorder="0" applyAlignment="0" applyProtection="0"/>
    <xf numFmtId="0" fontId="26" fillId="0" borderId="19"/>
    <xf numFmtId="9" fontId="8" fillId="0" borderId="19" applyFont="0" applyFill="0" applyBorder="0" applyAlignment="0" applyProtection="0"/>
    <xf numFmtId="0" fontId="28" fillId="0" borderId="0" applyNumberFormat="0" applyFill="0" applyBorder="0" applyAlignment="0" applyProtection="0"/>
    <xf numFmtId="0" fontId="7" fillId="0" borderId="19"/>
    <xf numFmtId="0" fontId="28" fillId="0" borderId="19" applyNumberFormat="0" applyFill="0" applyBorder="0" applyAlignment="0" applyProtection="0"/>
    <xf numFmtId="0" fontId="7" fillId="0" borderId="19"/>
    <xf numFmtId="9" fontId="7" fillId="0" borderId="19" applyFont="0" applyFill="0" applyBorder="0" applyAlignment="0" applyProtection="0"/>
    <xf numFmtId="43" fontId="7" fillId="0" borderId="19" applyFont="0" applyFill="0" applyBorder="0" applyAlignment="0" applyProtection="0"/>
    <xf numFmtId="0" fontId="6" fillId="0" borderId="19"/>
    <xf numFmtId="0" fontId="6" fillId="0" borderId="19"/>
    <xf numFmtId="0" fontId="42" fillId="0" borderId="19"/>
    <xf numFmtId="0" fontId="5" fillId="0" borderId="19"/>
    <xf numFmtId="0" fontId="4" fillId="0" borderId="19"/>
    <xf numFmtId="0" fontId="4" fillId="0" borderId="19"/>
    <xf numFmtId="0" fontId="4" fillId="0" borderId="19"/>
    <xf numFmtId="0" fontId="3" fillId="0" borderId="19"/>
    <xf numFmtId="0" fontId="2" fillId="0" borderId="19"/>
    <xf numFmtId="0" fontId="2" fillId="0" borderId="19"/>
    <xf numFmtId="0" fontId="2" fillId="0" borderId="19"/>
    <xf numFmtId="9" fontId="63" fillId="0" borderId="0" applyFont="0" applyFill="0" applyBorder="0" applyAlignment="0" applyProtection="0"/>
  </cellStyleXfs>
  <cellXfs count="697">
    <xf numFmtId="0" fontId="0" fillId="0" borderId="0" xfId="0"/>
    <xf numFmtId="0" fontId="9" fillId="0" borderId="19" xfId="1"/>
    <xf numFmtId="0" fontId="13" fillId="9" borderId="24" xfId="1" applyFont="1" applyFill="1" applyBorder="1" applyAlignment="1">
      <alignment horizontal="center" vertical="center"/>
    </xf>
    <xf numFmtId="0" fontId="9" fillId="0" borderId="19" xfId="1" applyAlignment="1">
      <alignment vertical="center"/>
    </xf>
    <xf numFmtId="0" fontId="13" fillId="8" borderId="24" xfId="1" applyFont="1" applyFill="1" applyBorder="1" applyAlignment="1">
      <alignment horizontal="center" vertical="center" textRotation="90" wrapText="1"/>
    </xf>
    <xf numFmtId="0" fontId="11" fillId="10" borderId="24" xfId="1" applyFont="1" applyFill="1" applyBorder="1" applyAlignment="1">
      <alignment horizontal="center" vertical="top" textRotation="90" wrapText="1"/>
    </xf>
    <xf numFmtId="0" fontId="11" fillId="0" borderId="24" xfId="1" applyFont="1" applyBorder="1" applyAlignment="1">
      <alignment horizontal="center" vertical="center" textRotation="90" wrapText="1"/>
    </xf>
    <xf numFmtId="0" fontId="11" fillId="10" borderId="24" xfId="1" applyFont="1" applyFill="1" applyBorder="1" applyAlignment="1">
      <alignment horizontal="center" vertical="center" textRotation="90" wrapText="1"/>
    </xf>
    <xf numFmtId="0" fontId="15" fillId="10" borderId="27" xfId="1" applyFont="1" applyFill="1" applyBorder="1" applyAlignment="1">
      <alignment horizontal="center" vertical="center" wrapText="1"/>
    </xf>
    <xf numFmtId="0" fontId="10" fillId="0" borderId="24" xfId="1" applyFont="1" applyBorder="1"/>
    <xf numFmtId="0" fontId="11" fillId="10" borderId="24" xfId="1" applyFont="1" applyFill="1" applyBorder="1" applyAlignment="1">
      <alignment horizontal="center" vertical="center" wrapText="1"/>
    </xf>
    <xf numFmtId="0" fontId="11" fillId="0" borderId="24" xfId="1" applyFont="1" applyBorder="1" applyAlignment="1">
      <alignment horizontal="center" vertical="center" wrapText="1"/>
    </xf>
    <xf numFmtId="0" fontId="10" fillId="0" borderId="24" xfId="1" applyFont="1" applyBorder="1" applyAlignment="1">
      <alignment horizontal="center" vertical="center" wrapText="1"/>
    </xf>
    <xf numFmtId="0" fontId="10" fillId="10" borderId="24" xfId="1" applyFont="1" applyFill="1" applyBorder="1" applyAlignment="1">
      <alignment horizontal="center" vertical="center" wrapText="1"/>
    </xf>
    <xf numFmtId="0" fontId="15" fillId="10" borderId="24" xfId="1" applyFont="1" applyFill="1" applyBorder="1" applyAlignment="1">
      <alignment horizontal="center" vertical="center" wrapText="1"/>
    </xf>
    <xf numFmtId="0" fontId="10" fillId="0" borderId="27" xfId="1" applyFont="1" applyBorder="1" applyAlignment="1">
      <alignment horizontal="center" vertical="top" wrapText="1"/>
    </xf>
    <xf numFmtId="0" fontId="10" fillId="0" borderId="24" xfId="1" applyFont="1" applyBorder="1" applyAlignment="1">
      <alignment vertical="top" wrapText="1"/>
    </xf>
    <xf numFmtId="0" fontId="12" fillId="0" borderId="24" xfId="1" applyFont="1" applyBorder="1" applyAlignment="1">
      <alignment horizontal="center" vertical="center" wrapText="1"/>
    </xf>
    <xf numFmtId="0" fontId="17" fillId="0" borderId="27" xfId="1" applyFont="1" applyBorder="1" applyAlignment="1">
      <alignment horizontal="justify" vertical="center" wrapText="1"/>
    </xf>
    <xf numFmtId="0" fontId="10" fillId="0" borderId="27" xfId="1" applyFont="1" applyBorder="1" applyAlignment="1">
      <alignment horizontal="center" vertical="center" wrapText="1"/>
    </xf>
    <xf numFmtId="0" fontId="10" fillId="13" borderId="24" xfId="1" applyFont="1" applyFill="1" applyBorder="1" applyAlignment="1">
      <alignment horizontal="center" vertical="center" wrapText="1"/>
    </xf>
    <xf numFmtId="0" fontId="18" fillId="0" borderId="24" xfId="1" applyFont="1" applyBorder="1" applyAlignment="1">
      <alignment horizontal="center" vertical="center" wrapText="1"/>
    </xf>
    <xf numFmtId="0" fontId="19" fillId="0" borderId="24" xfId="1" applyFont="1" applyBorder="1" applyAlignment="1">
      <alignment horizontal="center" vertical="center" wrapText="1"/>
    </xf>
    <xf numFmtId="0" fontId="18" fillId="10" borderId="24" xfId="1" applyFont="1" applyFill="1" applyBorder="1" applyAlignment="1">
      <alignment horizontal="center" vertical="center" wrapText="1"/>
    </xf>
    <xf numFmtId="0" fontId="10" fillId="0" borderId="24" xfId="1" applyFont="1" applyBorder="1" applyAlignment="1">
      <alignment vertical="top"/>
    </xf>
    <xf numFmtId="9" fontId="11" fillId="0" borderId="24" xfId="2" applyFont="1" applyBorder="1" applyAlignment="1">
      <alignment horizontal="center" vertical="center" wrapText="1"/>
    </xf>
    <xf numFmtId="0" fontId="11" fillId="0" borderId="27" xfId="1" applyFont="1" applyBorder="1" applyAlignment="1">
      <alignment horizontal="center" vertical="center" wrapText="1"/>
    </xf>
    <xf numFmtId="0" fontId="20" fillId="0" borderId="24" xfId="1" applyFont="1" applyBorder="1" applyAlignment="1">
      <alignment wrapText="1"/>
    </xf>
    <xf numFmtId="2" fontId="11" fillId="0" borderId="24" xfId="1" applyNumberFormat="1" applyFont="1" applyBorder="1" applyAlignment="1">
      <alignment horizontal="center" vertical="center" wrapText="1"/>
    </xf>
    <xf numFmtId="0" fontId="20" fillId="0" borderId="24" xfId="1" applyFont="1" applyBorder="1" applyAlignment="1">
      <alignment vertical="center" wrapText="1"/>
    </xf>
    <xf numFmtId="3" fontId="11" fillId="0" borderId="24" xfId="1" applyNumberFormat="1" applyFont="1" applyBorder="1" applyAlignment="1">
      <alignment horizontal="center" vertical="center" wrapText="1"/>
    </xf>
    <xf numFmtId="0" fontId="10" fillId="0" borderId="27" xfId="1" applyFont="1" applyBorder="1" applyAlignment="1">
      <alignment horizontal="left" vertical="center" wrapText="1"/>
    </xf>
    <xf numFmtId="0" fontId="11" fillId="0" borderId="24" xfId="1" applyFont="1" applyBorder="1" applyAlignment="1">
      <alignment horizontal="center" vertical="center"/>
    </xf>
    <xf numFmtId="0" fontId="10" fillId="0" borderId="27" xfId="1" applyFont="1" applyBorder="1" applyAlignment="1">
      <alignment vertical="center" wrapText="1"/>
    </xf>
    <xf numFmtId="9" fontId="10" fillId="10" borderId="24" xfId="1" applyNumberFormat="1" applyFont="1" applyFill="1" applyBorder="1" applyAlignment="1">
      <alignment horizontal="center" vertical="center" wrapText="1"/>
    </xf>
    <xf numFmtId="0" fontId="22" fillId="10" borderId="24" xfId="1" applyFont="1" applyFill="1" applyBorder="1" applyAlignment="1">
      <alignment horizontal="center" vertical="center" wrapText="1"/>
    </xf>
    <xf numFmtId="0" fontId="10" fillId="10" borderId="27" xfId="1" applyFont="1" applyFill="1" applyBorder="1" applyAlignment="1">
      <alignment horizontal="left" vertical="center" wrapText="1"/>
    </xf>
    <xf numFmtId="0" fontId="10" fillId="10" borderId="27" xfId="1" applyFont="1" applyFill="1" applyBorder="1" applyAlignment="1">
      <alignment horizontal="center" vertical="center" wrapText="1"/>
    </xf>
    <xf numFmtId="0" fontId="15" fillId="0" borderId="24" xfId="1" applyFont="1" applyBorder="1" applyAlignment="1">
      <alignment horizontal="center" vertical="center" wrapText="1"/>
    </xf>
    <xf numFmtId="0" fontId="10" fillId="0" borderId="24" xfId="1" applyFont="1" applyBorder="1" applyAlignment="1">
      <alignment horizontal="left" vertical="top" wrapText="1"/>
    </xf>
    <xf numFmtId="0" fontId="11" fillId="0" borderId="19" xfId="1" applyFont="1" applyAlignment="1">
      <alignment textRotation="90" wrapText="1"/>
    </xf>
    <xf numFmtId="0" fontId="11" fillId="0" borderId="19" xfId="1" applyFont="1" applyAlignment="1">
      <alignment horizontal="center" vertical="center" wrapText="1"/>
    </xf>
    <xf numFmtId="0" fontId="11" fillId="0" borderId="19" xfId="1" applyFont="1" applyAlignment="1">
      <alignment horizontal="center" wrapText="1"/>
    </xf>
    <xf numFmtId="0" fontId="11" fillId="0" borderId="19" xfId="1" applyFont="1"/>
    <xf numFmtId="0" fontId="11" fillId="0" borderId="19" xfId="1" applyFont="1" applyAlignment="1">
      <alignment horizontal="center" vertical="center"/>
    </xf>
    <xf numFmtId="0" fontId="11" fillId="0" borderId="19" xfId="1" applyFont="1" applyAlignment="1">
      <alignment horizontal="center"/>
    </xf>
    <xf numFmtId="0" fontId="12" fillId="0" borderId="19" xfId="1" applyFont="1" applyAlignment="1">
      <alignment horizontal="center"/>
    </xf>
    <xf numFmtId="0" fontId="23" fillId="0" borderId="19" xfId="1" applyFont="1" applyAlignment="1">
      <alignment horizontal="center" vertical="center"/>
    </xf>
    <xf numFmtId="0" fontId="29" fillId="26" borderId="2"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3" fillId="0" borderId="19" xfId="13" applyFont="1" applyAlignment="1">
      <alignment vertical="center"/>
    </xf>
    <xf numFmtId="0" fontId="32" fillId="10" borderId="24" xfId="0" applyFont="1" applyFill="1" applyBorder="1" applyAlignment="1">
      <alignment horizontal="left" vertical="center" wrapText="1"/>
    </xf>
    <xf numFmtId="0" fontId="33" fillId="0" borderId="0" xfId="0" applyFont="1"/>
    <xf numFmtId="0" fontId="33" fillId="10" borderId="19" xfId="13" applyFont="1" applyFill="1" applyAlignment="1">
      <alignment vertical="center"/>
    </xf>
    <xf numFmtId="0" fontId="51" fillId="10" borderId="19" xfId="13" applyFont="1" applyFill="1" applyAlignment="1">
      <alignment vertical="center"/>
    </xf>
    <xf numFmtId="0" fontId="51" fillId="0" borderId="19" xfId="13" applyFont="1" applyAlignment="1">
      <alignment vertical="center"/>
    </xf>
    <xf numFmtId="0" fontId="30" fillId="10" borderId="19" xfId="0" applyFont="1" applyFill="1" applyBorder="1" applyAlignment="1">
      <alignment horizontal="center" wrapText="1"/>
    </xf>
    <xf numFmtId="0" fontId="11" fillId="10" borderId="0" xfId="0" applyFont="1" applyFill="1" applyAlignment="1">
      <alignment vertical="center"/>
    </xf>
    <xf numFmtId="0" fontId="17" fillId="10" borderId="0" xfId="0" applyFont="1" applyFill="1" applyAlignment="1">
      <alignment vertical="center"/>
    </xf>
    <xf numFmtId="0" fontId="32" fillId="36" borderId="43" xfId="0" applyFont="1" applyFill="1" applyBorder="1" applyAlignment="1">
      <alignment horizontal="center" vertical="center"/>
    </xf>
    <xf numFmtId="0" fontId="32" fillId="36" borderId="13" xfId="0" applyFont="1" applyFill="1" applyBorder="1" applyAlignment="1">
      <alignment horizontal="center" vertical="center"/>
    </xf>
    <xf numFmtId="14" fontId="32" fillId="36" borderId="13" xfId="0" applyNumberFormat="1" applyFont="1" applyFill="1" applyBorder="1" applyAlignment="1">
      <alignment horizontal="center" vertical="center"/>
    </xf>
    <xf numFmtId="0" fontId="32" fillId="36" borderId="13" xfId="0" applyFont="1" applyFill="1" applyBorder="1" applyAlignment="1">
      <alignment horizontal="center" vertical="center" wrapText="1"/>
    </xf>
    <xf numFmtId="0" fontId="29" fillId="16" borderId="13" xfId="0" applyFont="1" applyFill="1" applyBorder="1" applyAlignment="1">
      <alignment horizontal="center" vertical="center"/>
    </xf>
    <xf numFmtId="14" fontId="29" fillId="16" borderId="44" xfId="0" applyNumberFormat="1" applyFont="1" applyFill="1" applyBorder="1" applyAlignment="1">
      <alignment horizontal="center" vertical="center"/>
    </xf>
    <xf numFmtId="0" fontId="34" fillId="22" borderId="24" xfId="0" applyFont="1" applyFill="1" applyBorder="1" applyAlignment="1">
      <alignment horizontal="center" vertical="center" wrapText="1"/>
    </xf>
    <xf numFmtId="0" fontId="34" fillId="22" borderId="27" xfId="0" applyFont="1" applyFill="1" applyBorder="1" applyAlignment="1">
      <alignment horizontal="center" vertical="center" wrapText="1"/>
    </xf>
    <xf numFmtId="0" fontId="37" fillId="10" borderId="19" xfId="0" applyFont="1" applyFill="1" applyBorder="1" applyAlignment="1">
      <alignment horizontal="center" wrapText="1"/>
    </xf>
    <xf numFmtId="0" fontId="34" fillId="34" borderId="24" xfId="0" applyFont="1" applyFill="1" applyBorder="1" applyAlignment="1">
      <alignment horizontal="center" vertical="center" wrapText="1"/>
    </xf>
    <xf numFmtId="0" fontId="34" fillId="23" borderId="24" xfId="0" applyFont="1" applyFill="1" applyBorder="1" applyAlignment="1">
      <alignment horizontal="center" vertical="center" textRotation="90" wrapText="1"/>
    </xf>
    <xf numFmtId="0" fontId="34" fillId="16" borderId="24" xfId="0" applyFont="1" applyFill="1" applyBorder="1" applyAlignment="1">
      <alignment horizontal="center" vertical="center" wrapText="1"/>
    </xf>
    <xf numFmtId="0" fontId="37" fillId="16" borderId="24" xfId="0" applyFont="1" applyFill="1" applyBorder="1" applyAlignment="1">
      <alignment horizontal="left" vertical="center" wrapText="1"/>
    </xf>
    <xf numFmtId="14" fontId="37" fillId="16" borderId="24" xfId="0" applyNumberFormat="1" applyFont="1" applyFill="1" applyBorder="1" applyAlignment="1">
      <alignment horizontal="center" vertical="center" wrapText="1"/>
    </xf>
    <xf numFmtId="14" fontId="37" fillId="2" borderId="24" xfId="0" applyNumberFormat="1" applyFont="1" applyFill="1" applyBorder="1" applyAlignment="1">
      <alignment horizontal="center" vertical="center" wrapText="1"/>
    </xf>
    <xf numFmtId="1" fontId="37" fillId="16" borderId="24" xfId="0" applyNumberFormat="1" applyFont="1" applyFill="1" applyBorder="1" applyAlignment="1">
      <alignment horizontal="center" vertical="center" wrapText="1"/>
    </xf>
    <xf numFmtId="0" fontId="37" fillId="35" borderId="24" xfId="0" applyFont="1" applyFill="1" applyBorder="1" applyAlignment="1">
      <alignment horizontal="center" vertical="center" wrapText="1"/>
    </xf>
    <xf numFmtId="0" fontId="37" fillId="16" borderId="24" xfId="0" applyFont="1" applyFill="1" applyBorder="1" applyAlignment="1">
      <alignment horizontal="center" vertical="center" wrapText="1"/>
    </xf>
    <xf numFmtId="9" fontId="37" fillId="16" borderId="24" xfId="0" applyNumberFormat="1" applyFont="1" applyFill="1" applyBorder="1" applyAlignment="1">
      <alignment horizontal="center" vertical="center" wrapText="1"/>
    </xf>
    <xf numFmtId="9" fontId="37" fillId="10" borderId="24" xfId="0" applyNumberFormat="1" applyFont="1" applyFill="1" applyBorder="1" applyAlignment="1">
      <alignment horizontal="left" vertical="center" wrapText="1"/>
    </xf>
    <xf numFmtId="9" fontId="37" fillId="10" borderId="24" xfId="0" applyNumberFormat="1" applyFont="1" applyFill="1" applyBorder="1" applyAlignment="1">
      <alignment horizontal="center" vertical="center" wrapText="1"/>
    </xf>
    <xf numFmtId="0" fontId="37" fillId="2" borderId="24" xfId="0" applyFont="1" applyFill="1" applyBorder="1" applyAlignment="1">
      <alignment horizontal="left" vertical="center" wrapText="1"/>
    </xf>
    <xf numFmtId="9" fontId="34" fillId="10" borderId="24" xfId="0" applyNumberFormat="1"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7" fillId="0" borderId="24" xfId="0" applyFont="1" applyBorder="1" applyAlignment="1">
      <alignment horizontal="center" vertical="center" wrapText="1"/>
    </xf>
    <xf numFmtId="0" fontId="37" fillId="10" borderId="24" xfId="0" applyFont="1" applyFill="1" applyBorder="1" applyAlignment="1">
      <alignment horizontal="left" vertical="center" wrapText="1"/>
    </xf>
    <xf numFmtId="0" fontId="37" fillId="10" borderId="24" xfId="0" applyFont="1" applyFill="1" applyBorder="1" applyAlignment="1">
      <alignment horizontal="center" vertical="center" wrapText="1"/>
    </xf>
    <xf numFmtId="14" fontId="37" fillId="10" borderId="24" xfId="0" applyNumberFormat="1" applyFont="1" applyFill="1" applyBorder="1" applyAlignment="1">
      <alignment horizontal="center" vertical="center" wrapText="1"/>
    </xf>
    <xf numFmtId="9" fontId="37" fillId="2" borderId="24" xfId="0" applyNumberFormat="1" applyFont="1" applyFill="1" applyBorder="1" applyAlignment="1">
      <alignment horizontal="center" vertical="center" wrapText="1"/>
    </xf>
    <xf numFmtId="0" fontId="37" fillId="2" borderId="24" xfId="0" applyFont="1" applyFill="1" applyBorder="1" applyAlignment="1">
      <alignment horizontal="center" vertical="center" wrapText="1"/>
    </xf>
    <xf numFmtId="9" fontId="37" fillId="0" borderId="24" xfId="0" applyNumberFormat="1" applyFont="1" applyBorder="1" applyAlignment="1">
      <alignment horizontal="left" vertical="center" wrapText="1"/>
    </xf>
    <xf numFmtId="0" fontId="37" fillId="17" borderId="24" xfId="0" applyFont="1" applyFill="1" applyBorder="1" applyAlignment="1">
      <alignment horizontal="center" vertical="center" wrapText="1"/>
    </xf>
    <xf numFmtId="9" fontId="37" fillId="0" borderId="24" xfId="0" applyNumberFormat="1" applyFont="1" applyBorder="1" applyAlignment="1">
      <alignment horizontal="center" vertical="center" wrapText="1"/>
    </xf>
    <xf numFmtId="14" fontId="37" fillId="0" borderId="24" xfId="0" applyNumberFormat="1" applyFont="1" applyBorder="1" applyAlignment="1">
      <alignment horizontal="center" vertical="center" wrapText="1"/>
    </xf>
    <xf numFmtId="0" fontId="29" fillId="26" borderId="3" xfId="0" applyFont="1" applyFill="1" applyBorder="1" applyAlignment="1">
      <alignment horizontal="left" vertical="center" wrapText="1"/>
    </xf>
    <xf numFmtId="0" fontId="32" fillId="0" borderId="5" xfId="0" applyFont="1" applyBorder="1" applyAlignment="1">
      <alignment horizontal="left" vertical="center" wrapText="1"/>
    </xf>
    <xf numFmtId="0" fontId="32" fillId="10" borderId="0" xfId="0" applyFont="1" applyFill="1"/>
    <xf numFmtId="0" fontId="32" fillId="10" borderId="0" xfId="0" applyFont="1" applyFill="1" applyAlignment="1">
      <alignment horizontal="left" vertical="center"/>
    </xf>
    <xf numFmtId="0" fontId="32" fillId="10" borderId="0" xfId="0" applyFont="1" applyFill="1" applyAlignment="1">
      <alignment horizontal="left"/>
    </xf>
    <xf numFmtId="0" fontId="29" fillId="26" borderId="17" xfId="0" applyFont="1" applyFill="1" applyBorder="1" applyAlignment="1">
      <alignment horizontal="left" vertical="center" wrapText="1"/>
    </xf>
    <xf numFmtId="0" fontId="32" fillId="0" borderId="18" xfId="0" applyFont="1" applyBorder="1" applyAlignment="1">
      <alignment horizontal="left" vertical="center" wrapText="1"/>
    </xf>
    <xf numFmtId="0" fontId="54" fillId="16" borderId="24" xfId="0" applyFont="1" applyFill="1" applyBorder="1" applyAlignment="1">
      <alignment horizontal="left" vertical="center" wrapText="1"/>
    </xf>
    <xf numFmtId="0" fontId="35" fillId="10" borderId="24" xfId="0" applyFont="1" applyFill="1" applyBorder="1" applyAlignment="1">
      <alignment vertical="center" wrapText="1"/>
    </xf>
    <xf numFmtId="0" fontId="35" fillId="10" borderId="0" xfId="0" applyFont="1" applyFill="1" applyAlignment="1">
      <alignment vertical="center"/>
    </xf>
    <xf numFmtId="0" fontId="35" fillId="10" borderId="24" xfId="0" applyFont="1" applyFill="1" applyBorder="1" applyAlignment="1">
      <alignment vertical="center"/>
    </xf>
    <xf numFmtId="0" fontId="35" fillId="10" borderId="0" xfId="0" applyFont="1" applyFill="1" applyAlignment="1">
      <alignment horizontal="left" vertical="center"/>
    </xf>
    <xf numFmtId="0" fontId="36" fillId="10" borderId="24" xfId="0" applyFont="1" applyFill="1" applyBorder="1" applyAlignment="1">
      <alignment horizontal="center" vertical="center"/>
    </xf>
    <xf numFmtId="0" fontId="36" fillId="21" borderId="0" xfId="0" applyFont="1" applyFill="1" applyAlignment="1">
      <alignment horizontal="left" vertical="center"/>
    </xf>
    <xf numFmtId="0" fontId="31" fillId="10" borderId="32" xfId="0" applyFont="1" applyFill="1" applyBorder="1" applyAlignment="1">
      <alignment horizontal="left" vertical="center"/>
    </xf>
    <xf numFmtId="0" fontId="31" fillId="10" borderId="27" xfId="0" applyFont="1" applyFill="1" applyBorder="1" applyAlignment="1">
      <alignment horizontal="left" vertical="center"/>
    </xf>
    <xf numFmtId="0" fontId="31" fillId="10" borderId="24" xfId="0" applyFont="1" applyFill="1" applyBorder="1" applyAlignment="1">
      <alignment horizontal="left" vertical="center"/>
    </xf>
    <xf numFmtId="0" fontId="32" fillId="10" borderId="32" xfId="0" applyFont="1" applyFill="1" applyBorder="1" applyAlignment="1">
      <alignment horizontal="left" vertical="center" wrapText="1"/>
    </xf>
    <xf numFmtId="1" fontId="37" fillId="10" borderId="24" xfId="0" applyNumberFormat="1" applyFont="1" applyFill="1" applyBorder="1" applyAlignment="1">
      <alignment horizontal="center" vertical="center" wrapText="1"/>
    </xf>
    <xf numFmtId="0" fontId="34" fillId="23" borderId="32" xfId="0" applyFont="1" applyFill="1" applyBorder="1" applyAlignment="1">
      <alignment horizontal="center" vertical="center" textRotation="90" wrapText="1"/>
    </xf>
    <xf numFmtId="9" fontId="34" fillId="10" borderId="24" xfId="1" applyNumberFormat="1" applyFont="1" applyFill="1" applyBorder="1" applyAlignment="1">
      <alignment horizontal="center" vertical="center" wrapText="1"/>
    </xf>
    <xf numFmtId="0" fontId="37" fillId="17" borderId="27" xfId="0" applyFont="1" applyFill="1" applyBorder="1" applyAlignment="1">
      <alignment horizontal="center" vertical="center" wrapText="1"/>
    </xf>
    <xf numFmtId="14" fontId="37" fillId="17" borderId="27" xfId="0" applyNumberFormat="1" applyFont="1" applyFill="1" applyBorder="1" applyAlignment="1">
      <alignment horizontal="center" vertical="center" wrapText="1"/>
    </xf>
    <xf numFmtId="0" fontId="35" fillId="0" borderId="0" xfId="0" applyFont="1" applyAlignment="1">
      <alignment vertical="center"/>
    </xf>
    <xf numFmtId="0" fontId="35" fillId="0" borderId="19" xfId="0" applyFont="1" applyBorder="1" applyAlignment="1">
      <alignment vertical="center"/>
    </xf>
    <xf numFmtId="0" fontId="36" fillId="0" borderId="0" xfId="0" applyFont="1" applyAlignment="1">
      <alignment horizontal="center" vertical="center"/>
    </xf>
    <xf numFmtId="0" fontId="35" fillId="12" borderId="0" xfId="0" applyFont="1" applyFill="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10" fillId="10" borderId="19" xfId="0" applyFont="1" applyFill="1" applyBorder="1"/>
    <xf numFmtId="0" fontId="57" fillId="0" borderId="0" xfId="0" applyFont="1"/>
    <xf numFmtId="0" fontId="37" fillId="10" borderId="19" xfId="0" applyFont="1" applyFill="1" applyBorder="1"/>
    <xf numFmtId="0" fontId="37" fillId="0" borderId="0" xfId="0" applyFont="1"/>
    <xf numFmtId="0" fontId="37" fillId="10" borderId="19" xfId="0" applyFont="1" applyFill="1" applyBorder="1" applyAlignment="1">
      <alignment horizontal="center"/>
    </xf>
    <xf numFmtId="0" fontId="37" fillId="0" borderId="0" xfId="0" applyFont="1" applyAlignment="1">
      <alignment horizontal="center"/>
    </xf>
    <xf numFmtId="0" fontId="37" fillId="0" borderId="24" xfId="0" applyFont="1" applyBorder="1" applyAlignment="1">
      <alignment horizontal="left" vertical="center" wrapText="1"/>
    </xf>
    <xf numFmtId="0" fontId="37" fillId="0" borderId="27" xfId="0" applyFont="1" applyBorder="1" applyAlignment="1">
      <alignment horizontal="center" vertical="center" wrapText="1"/>
    </xf>
    <xf numFmtId="0" fontId="30" fillId="2" borderId="24" xfId="0" applyFont="1" applyFill="1" applyBorder="1" applyAlignment="1">
      <alignment vertical="center" wrapText="1"/>
    </xf>
    <xf numFmtId="0" fontId="34" fillId="4" borderId="32" xfId="0" applyFont="1" applyFill="1" applyBorder="1" applyAlignment="1">
      <alignment vertical="center" wrapText="1"/>
    </xf>
    <xf numFmtId="0" fontId="34" fillId="4" borderId="33" xfId="0" applyFont="1" applyFill="1" applyBorder="1" applyAlignment="1">
      <alignment vertical="center" wrapText="1"/>
    </xf>
    <xf numFmtId="0" fontId="34" fillId="4" borderId="27" xfId="0" applyFont="1" applyFill="1" applyBorder="1" applyAlignment="1">
      <alignment vertical="center" wrapText="1"/>
    </xf>
    <xf numFmtId="9" fontId="34" fillId="4" borderId="24" xfId="0" applyNumberFormat="1" applyFont="1" applyFill="1" applyBorder="1" applyAlignment="1">
      <alignment horizontal="center" vertical="center" wrapText="1"/>
    </xf>
    <xf numFmtId="9" fontId="37" fillId="4" borderId="24" xfId="0" applyNumberFormat="1" applyFont="1" applyFill="1" applyBorder="1" applyAlignment="1">
      <alignment horizontal="left" vertical="center" wrapText="1"/>
    </xf>
    <xf numFmtId="0" fontId="37" fillId="4" borderId="24" xfId="0" applyFont="1" applyFill="1" applyBorder="1" applyAlignment="1">
      <alignment horizontal="center" vertical="center" wrapText="1"/>
    </xf>
    <xf numFmtId="1" fontId="37" fillId="0" borderId="24" xfId="0" applyNumberFormat="1" applyFont="1" applyBorder="1" applyAlignment="1">
      <alignment horizontal="center" vertical="center" wrapText="1"/>
    </xf>
    <xf numFmtId="16" fontId="37" fillId="2" borderId="24" xfId="0" applyNumberFormat="1" applyFont="1" applyFill="1" applyBorder="1" applyAlignment="1">
      <alignment horizontal="center" vertical="center" wrapText="1"/>
    </xf>
    <xf numFmtId="0" fontId="37" fillId="2" borderId="24" xfId="1" applyFont="1" applyFill="1" applyBorder="1" applyAlignment="1">
      <alignment horizontal="left" vertical="center" wrapText="1"/>
    </xf>
    <xf numFmtId="14" fontId="37" fillId="2" borderId="24" xfId="1" applyNumberFormat="1" applyFont="1" applyFill="1" applyBorder="1" applyAlignment="1">
      <alignment horizontal="center" vertical="center" wrapText="1"/>
    </xf>
    <xf numFmtId="0" fontId="37" fillId="10" borderId="24" xfId="1" applyFont="1" applyFill="1" applyBorder="1" applyAlignment="1">
      <alignment horizontal="center" vertical="center" wrapText="1"/>
    </xf>
    <xf numFmtId="0" fontId="37" fillId="2" borderId="24" xfId="1" applyFont="1" applyFill="1" applyBorder="1" applyAlignment="1">
      <alignment horizontal="center" vertical="center" wrapText="1"/>
    </xf>
    <xf numFmtId="9" fontId="37" fillId="2" borderId="24" xfId="1" applyNumberFormat="1" applyFont="1" applyFill="1" applyBorder="1" applyAlignment="1">
      <alignment horizontal="center" vertical="center" wrapText="1"/>
    </xf>
    <xf numFmtId="1" fontId="37" fillId="2" borderId="24" xfId="4" applyNumberFormat="1" applyFont="1" applyFill="1" applyBorder="1" applyAlignment="1">
      <alignment horizontal="center" vertical="center" wrapText="1"/>
    </xf>
    <xf numFmtId="0" fontId="37" fillId="10" borderId="24" xfId="1" applyFont="1" applyFill="1" applyBorder="1" applyAlignment="1">
      <alignment horizontal="left" vertical="center" wrapText="1"/>
    </xf>
    <xf numFmtId="9" fontId="37" fillId="10" borderId="24" xfId="1" applyNumberFormat="1" applyFont="1" applyFill="1" applyBorder="1" applyAlignment="1">
      <alignment horizontal="center" vertical="center" wrapText="1"/>
    </xf>
    <xf numFmtId="0" fontId="37" fillId="0" borderId="24" xfId="1" applyFont="1" applyBorder="1" applyAlignment="1">
      <alignment horizontal="left" vertical="center" wrapText="1"/>
    </xf>
    <xf numFmtId="0" fontId="29" fillId="4" borderId="32" xfId="0" applyFont="1" applyFill="1" applyBorder="1" applyAlignment="1">
      <alignment vertical="center" wrapText="1"/>
    </xf>
    <xf numFmtId="0" fontId="29" fillId="4" borderId="33" xfId="0" applyFont="1" applyFill="1" applyBorder="1" applyAlignment="1">
      <alignment vertical="center" wrapText="1"/>
    </xf>
    <xf numFmtId="0" fontId="29" fillId="4" borderId="27" xfId="0" applyFont="1" applyFill="1" applyBorder="1" applyAlignment="1">
      <alignment vertical="center" wrapText="1"/>
    </xf>
    <xf numFmtId="9" fontId="29" fillId="4" borderId="24" xfId="0" applyNumberFormat="1" applyFont="1" applyFill="1" applyBorder="1" applyAlignment="1">
      <alignment horizontal="center" vertical="center" wrapText="1"/>
    </xf>
    <xf numFmtId="9" fontId="30" fillId="4" borderId="24" xfId="0" applyNumberFormat="1" applyFont="1" applyFill="1" applyBorder="1" applyAlignment="1">
      <alignment horizontal="left" vertical="center" wrapText="1"/>
    </xf>
    <xf numFmtId="0" fontId="30" fillId="4" borderId="24"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15" fillId="0" borderId="0" xfId="0" applyFont="1" applyAlignment="1">
      <alignment horizontal="center" vertical="center"/>
    </xf>
    <xf numFmtId="0" fontId="10" fillId="0" borderId="19" xfId="0" applyFont="1" applyBorder="1" applyAlignment="1">
      <alignment horizontal="center" vertical="center"/>
    </xf>
    <xf numFmtId="0" fontId="34" fillId="38" borderId="32" xfId="0" applyFont="1" applyFill="1" applyBorder="1" applyAlignment="1">
      <alignment horizontal="center" vertical="center" wrapText="1"/>
    </xf>
    <xf numFmtId="0" fontId="37" fillId="39" borderId="33" xfId="0" applyFont="1" applyFill="1" applyBorder="1" applyAlignment="1">
      <alignment horizontal="center" vertical="center" wrapText="1"/>
    </xf>
    <xf numFmtId="14" fontId="37" fillId="39" borderId="33" xfId="0" applyNumberFormat="1" applyFont="1" applyFill="1" applyBorder="1" applyAlignment="1">
      <alignment horizontal="center" vertical="center" wrapText="1"/>
    </xf>
    <xf numFmtId="0" fontId="37" fillId="38" borderId="33" xfId="0" applyFont="1" applyFill="1" applyBorder="1" applyAlignment="1">
      <alignment horizontal="center" vertical="center" wrapText="1"/>
    </xf>
    <xf numFmtId="0" fontId="37" fillId="40" borderId="33" xfId="0" applyFont="1" applyFill="1" applyBorder="1" applyAlignment="1">
      <alignment horizontal="center" vertical="center" wrapText="1"/>
    </xf>
    <xf numFmtId="0" fontId="37" fillId="41" borderId="33" xfId="0" applyFont="1" applyFill="1" applyBorder="1" applyAlignment="1">
      <alignment horizontal="center" vertical="center" wrapText="1"/>
    </xf>
    <xf numFmtId="9" fontId="34" fillId="42" borderId="33" xfId="0" applyNumberFormat="1" applyFont="1" applyFill="1" applyBorder="1" applyAlignment="1">
      <alignment horizontal="center" vertical="center" wrapText="1"/>
    </xf>
    <xf numFmtId="9" fontId="37" fillId="4" borderId="33" xfId="0" applyNumberFormat="1" applyFont="1" applyFill="1" applyBorder="1" applyAlignment="1">
      <alignment horizontal="left" vertical="center" wrapText="1"/>
    </xf>
    <xf numFmtId="9" fontId="34" fillId="4" borderId="33" xfId="0" applyNumberFormat="1" applyFont="1" applyFill="1" applyBorder="1" applyAlignment="1">
      <alignment horizontal="center" vertical="center" wrapText="1"/>
    </xf>
    <xf numFmtId="0" fontId="37" fillId="4" borderId="33" xfId="0" applyFont="1" applyFill="1" applyBorder="1" applyAlignment="1">
      <alignment horizontal="center" vertical="center" wrapText="1"/>
    </xf>
    <xf numFmtId="0" fontId="37" fillId="4" borderId="27" xfId="0" applyFont="1" applyFill="1" applyBorder="1" applyAlignment="1">
      <alignment horizontal="center" vertical="center" wrapText="1"/>
    </xf>
    <xf numFmtId="9" fontId="36" fillId="10" borderId="35" xfId="0" applyNumberFormat="1" applyFont="1" applyFill="1" applyBorder="1" applyAlignment="1">
      <alignment horizontal="center" vertical="center" wrapText="1"/>
    </xf>
    <xf numFmtId="14" fontId="35" fillId="10" borderId="36" xfId="0" applyNumberFormat="1" applyFont="1" applyFill="1" applyBorder="1" applyAlignment="1">
      <alignment vertical="center" wrapText="1"/>
    </xf>
    <xf numFmtId="14" fontId="35" fillId="10" borderId="36" xfId="0" applyNumberFormat="1" applyFont="1" applyFill="1" applyBorder="1" applyAlignment="1">
      <alignment horizontal="left" vertical="center" wrapText="1"/>
    </xf>
    <xf numFmtId="14" fontId="35" fillId="10" borderId="36" xfId="0" applyNumberFormat="1" applyFont="1" applyFill="1" applyBorder="1" applyAlignment="1">
      <alignment horizontal="center" vertical="center"/>
    </xf>
    <xf numFmtId="9" fontId="36" fillId="10" borderId="38" xfId="0" applyNumberFormat="1" applyFont="1" applyFill="1" applyBorder="1" applyAlignment="1">
      <alignment horizontal="center" vertical="center" wrapText="1"/>
    </xf>
    <xf numFmtId="14" fontId="35" fillId="10" borderId="34" xfId="0" applyNumberFormat="1" applyFont="1" applyFill="1" applyBorder="1" applyAlignment="1">
      <alignment vertical="center" wrapText="1"/>
    </xf>
    <xf numFmtId="14" fontId="35" fillId="10" borderId="34" xfId="0" applyNumberFormat="1" applyFont="1" applyFill="1" applyBorder="1" applyAlignment="1">
      <alignment horizontal="left" vertical="center" wrapText="1"/>
    </xf>
    <xf numFmtId="14" fontId="35" fillId="10" borderId="34" xfId="0" applyNumberFormat="1" applyFont="1" applyFill="1" applyBorder="1" applyAlignment="1">
      <alignment horizontal="center" vertical="center"/>
    </xf>
    <xf numFmtId="9" fontId="36" fillId="10" borderId="40" xfId="0" applyNumberFormat="1" applyFont="1" applyFill="1" applyBorder="1" applyAlignment="1">
      <alignment horizontal="center" vertical="center" wrapText="1"/>
    </xf>
    <xf numFmtId="14" fontId="35" fillId="10" borderId="41" xfId="0" applyNumberFormat="1" applyFont="1" applyFill="1" applyBorder="1" applyAlignment="1">
      <alignment vertical="center" wrapText="1"/>
    </xf>
    <xf numFmtId="14" fontId="35" fillId="10" borderId="41" xfId="0" applyNumberFormat="1" applyFont="1" applyFill="1" applyBorder="1" applyAlignment="1">
      <alignment horizontal="left" vertical="center" wrapText="1"/>
    </xf>
    <xf numFmtId="14" fontId="35" fillId="10" borderId="41" xfId="0" applyNumberFormat="1" applyFont="1" applyFill="1" applyBorder="1" applyAlignment="1">
      <alignment horizontal="center" vertical="center"/>
    </xf>
    <xf numFmtId="0" fontId="36" fillId="12" borderId="47" xfId="0" applyFont="1" applyFill="1" applyBorder="1" applyAlignment="1">
      <alignment horizontal="center" vertical="center" wrapText="1"/>
    </xf>
    <xf numFmtId="0" fontId="35" fillId="12" borderId="48" xfId="0" applyFont="1" applyFill="1" applyBorder="1" applyAlignment="1">
      <alignment horizontal="center" vertical="center" wrapText="1"/>
    </xf>
    <xf numFmtId="0" fontId="35" fillId="12" borderId="48" xfId="0" applyFont="1" applyFill="1" applyBorder="1" applyAlignment="1">
      <alignment horizontal="left" vertical="center" wrapText="1"/>
    </xf>
    <xf numFmtId="0" fontId="35" fillId="12" borderId="36" xfId="0" applyFont="1" applyFill="1" applyBorder="1" applyAlignment="1">
      <alignment horizontal="center" vertical="center" wrapText="1"/>
    </xf>
    <xf numFmtId="14" fontId="35" fillId="0" borderId="36" xfId="0" applyNumberFormat="1" applyFont="1" applyBorder="1" applyAlignment="1">
      <alignment vertical="center" wrapText="1"/>
    </xf>
    <xf numFmtId="14" fontId="35" fillId="0" borderId="36" xfId="0" applyNumberFormat="1" applyFont="1" applyBorder="1" applyAlignment="1">
      <alignment horizontal="left" vertical="center" wrapText="1"/>
    </xf>
    <xf numFmtId="14" fontId="35" fillId="0" borderId="36" xfId="0" applyNumberFormat="1" applyFont="1" applyBorder="1" applyAlignment="1">
      <alignment horizontal="center" vertical="center"/>
    </xf>
    <xf numFmtId="0" fontId="36" fillId="0" borderId="38" xfId="0" applyFont="1" applyBorder="1" applyAlignment="1">
      <alignment horizontal="center" vertical="center" wrapText="1"/>
    </xf>
    <xf numFmtId="0" fontId="35" fillId="12" borderId="34" xfId="0" applyFont="1" applyFill="1" applyBorder="1" applyAlignment="1">
      <alignment horizontal="center" vertical="center" wrapText="1"/>
    </xf>
    <xf numFmtId="14" fontId="35" fillId="0" borderId="34" xfId="0" applyNumberFormat="1" applyFont="1" applyBorder="1" applyAlignment="1">
      <alignment vertical="center" wrapText="1"/>
    </xf>
    <xf numFmtId="14" fontId="35" fillId="0" borderId="34" xfId="0" applyNumberFormat="1" applyFont="1" applyBorder="1" applyAlignment="1">
      <alignment horizontal="left" vertical="center" wrapText="1"/>
    </xf>
    <xf numFmtId="14" fontId="35" fillId="0" borderId="34" xfId="0" applyNumberFormat="1" applyFont="1" applyBorder="1" applyAlignment="1">
      <alignment horizontal="center" vertical="center"/>
    </xf>
    <xf numFmtId="0" fontId="36" fillId="10" borderId="38" xfId="0" applyFont="1" applyFill="1" applyBorder="1" applyAlignment="1">
      <alignment horizontal="center" vertical="center" wrapText="1"/>
    </xf>
    <xf numFmtId="14" fontId="35" fillId="0" borderId="34" xfId="0" applyNumberFormat="1" applyFont="1" applyBorder="1" applyAlignment="1">
      <alignment horizontal="center" vertical="center" wrapText="1"/>
    </xf>
    <xf numFmtId="0" fontId="35" fillId="0" borderId="34" xfId="0" applyFont="1" applyBorder="1" applyAlignment="1">
      <alignment horizontal="left" vertical="center" wrapText="1"/>
    </xf>
    <xf numFmtId="0" fontId="56" fillId="18" borderId="34" xfId="0" applyFont="1" applyFill="1" applyBorder="1" applyAlignment="1">
      <alignment horizontal="left" vertical="center" wrapText="1"/>
    </xf>
    <xf numFmtId="0" fontId="54" fillId="2" borderId="38" xfId="0" applyFont="1" applyFill="1" applyBorder="1" applyAlignment="1">
      <alignment horizontal="center" vertical="center" wrapText="1"/>
    </xf>
    <xf numFmtId="0" fontId="52" fillId="2" borderId="34" xfId="0" applyFont="1" applyFill="1" applyBorder="1" applyAlignment="1">
      <alignment horizontal="left" vertical="center" wrapText="1"/>
    </xf>
    <xf numFmtId="0" fontId="56" fillId="0" borderId="34" xfId="0" applyFont="1" applyBorder="1" applyAlignment="1">
      <alignment vertical="center"/>
    </xf>
    <xf numFmtId="0" fontId="52" fillId="10" borderId="34" xfId="0" applyFont="1" applyFill="1" applyBorder="1" applyAlignment="1">
      <alignment horizontal="left" vertical="center" wrapText="1"/>
    </xf>
    <xf numFmtId="0" fontId="35" fillId="12" borderId="41" xfId="0" applyFont="1" applyFill="1" applyBorder="1" applyAlignment="1">
      <alignment horizontal="center" vertical="center" wrapText="1"/>
    </xf>
    <xf numFmtId="0" fontId="56" fillId="0" borderId="41" xfId="0" applyFont="1" applyBorder="1" applyAlignment="1">
      <alignment vertical="center"/>
    </xf>
    <xf numFmtId="0" fontId="56" fillId="0" borderId="41" xfId="0" applyFont="1" applyBorder="1" applyAlignment="1">
      <alignment horizontal="left" vertical="center" wrapText="1"/>
    </xf>
    <xf numFmtId="14" fontId="35" fillId="0" borderId="41" xfId="0" applyNumberFormat="1" applyFont="1" applyBorder="1" applyAlignment="1">
      <alignment horizontal="center" vertical="center"/>
    </xf>
    <xf numFmtId="14" fontId="35" fillId="0" borderId="41" xfId="0" applyNumberFormat="1" applyFont="1" applyBorder="1" applyAlignment="1">
      <alignment vertical="center" wrapText="1"/>
    </xf>
    <xf numFmtId="14" fontId="35" fillId="0" borderId="41" xfId="0" applyNumberFormat="1" applyFont="1" applyBorder="1" applyAlignment="1">
      <alignment horizontal="left" vertical="center" wrapText="1"/>
    </xf>
    <xf numFmtId="0" fontId="56" fillId="18" borderId="36" xfId="0" applyFont="1" applyFill="1" applyBorder="1" applyAlignment="1">
      <alignment horizontal="left" vertical="center" wrapText="1"/>
    </xf>
    <xf numFmtId="14" fontId="35" fillId="0" borderId="36" xfId="0" applyNumberFormat="1" applyFont="1" applyBorder="1" applyAlignment="1">
      <alignment horizontal="center" vertical="center" wrapText="1"/>
    </xf>
    <xf numFmtId="0" fontId="56" fillId="43" borderId="34" xfId="0" applyFont="1" applyFill="1" applyBorder="1" applyAlignment="1">
      <alignment horizontal="center" vertical="center"/>
    </xf>
    <xf numFmtId="0" fontId="56" fillId="0" borderId="34" xfId="0" applyFont="1" applyBorder="1" applyAlignment="1">
      <alignment horizontal="left" vertical="center" wrapText="1"/>
    </xf>
    <xf numFmtId="14" fontId="56" fillId="0" borderId="34" xfId="0" applyNumberFormat="1" applyFont="1" applyBorder="1" applyAlignment="1">
      <alignment horizontal="center" vertical="center"/>
    </xf>
    <xf numFmtId="0" fontId="35" fillId="0" borderId="34" xfId="0" applyFont="1" applyBorder="1" applyAlignment="1">
      <alignment horizontal="center" vertical="center" wrapText="1"/>
    </xf>
    <xf numFmtId="14" fontId="35" fillId="0" borderId="41" xfId="0" applyNumberFormat="1" applyFont="1" applyBorder="1" applyAlignment="1">
      <alignment horizontal="center" vertical="center" wrapText="1"/>
    </xf>
    <xf numFmtId="0" fontId="35" fillId="12" borderId="62" xfId="0" applyFont="1" applyFill="1" applyBorder="1" applyAlignment="1">
      <alignment horizontal="center" vertical="center" wrapText="1"/>
    </xf>
    <xf numFmtId="14" fontId="35" fillId="0" borderId="62" xfId="0" applyNumberFormat="1" applyFont="1" applyBorder="1" applyAlignment="1">
      <alignment horizontal="left" vertical="center" wrapText="1"/>
    </xf>
    <xf numFmtId="14" fontId="35" fillId="0" borderId="62" xfId="0" applyNumberFormat="1" applyFont="1" applyBorder="1" applyAlignment="1">
      <alignment horizontal="center" vertical="center"/>
    </xf>
    <xf numFmtId="14" fontId="35" fillId="0" borderId="62" xfId="0" applyNumberFormat="1" applyFont="1" applyBorder="1" applyAlignment="1">
      <alignment vertical="center" wrapText="1"/>
    </xf>
    <xf numFmtId="0" fontId="56" fillId="0" borderId="36" xfId="0" applyFont="1" applyBorder="1" applyAlignment="1">
      <alignment horizontal="left" vertical="center" wrapText="1"/>
    </xf>
    <xf numFmtId="14" fontId="56" fillId="0" borderId="36" xfId="0" applyNumberFormat="1" applyFont="1" applyBorder="1" applyAlignment="1">
      <alignment horizontal="center" vertical="center"/>
    </xf>
    <xf numFmtId="0" fontId="35" fillId="0" borderId="41" xfId="0" applyFont="1" applyBorder="1" applyAlignment="1">
      <alignment horizontal="center" vertical="center" wrapText="1"/>
    </xf>
    <xf numFmtId="0" fontId="35" fillId="44" borderId="36" xfId="0" applyFont="1" applyFill="1" applyBorder="1" applyAlignment="1">
      <alignment horizontal="center" vertical="center" wrapText="1"/>
    </xf>
    <xf numFmtId="0" fontId="35" fillId="44" borderId="34" xfId="0" applyFont="1" applyFill="1" applyBorder="1" applyAlignment="1">
      <alignment horizontal="center" vertical="center" wrapText="1"/>
    </xf>
    <xf numFmtId="0" fontId="35" fillId="44" borderId="41" xfId="0" applyFont="1" applyFill="1" applyBorder="1" applyAlignment="1">
      <alignment horizontal="center" vertical="center" wrapText="1"/>
    </xf>
    <xf numFmtId="0" fontId="36" fillId="0" borderId="34" xfId="0" applyFont="1" applyBorder="1" applyAlignment="1">
      <alignment horizontal="left" vertical="center" wrapText="1"/>
    </xf>
    <xf numFmtId="0" fontId="36" fillId="10" borderId="34" xfId="0" applyFont="1" applyFill="1" applyBorder="1" applyAlignment="1">
      <alignment horizontal="left" vertical="center" wrapText="1"/>
    </xf>
    <xf numFmtId="9" fontId="35" fillId="10" borderId="36" xfId="0" applyNumberFormat="1" applyFont="1" applyFill="1" applyBorder="1" applyAlignment="1">
      <alignment horizontal="left" vertical="center" wrapText="1"/>
    </xf>
    <xf numFmtId="9" fontId="35" fillId="10" borderId="34" xfId="0" applyNumberFormat="1" applyFont="1" applyFill="1" applyBorder="1" applyAlignment="1">
      <alignment horizontal="left" vertical="center" wrapText="1"/>
    </xf>
    <xf numFmtId="9" fontId="35" fillId="10" borderId="41" xfId="0" applyNumberFormat="1" applyFont="1" applyFill="1" applyBorder="1" applyAlignment="1">
      <alignment horizontal="left" vertical="center" wrapText="1"/>
    </xf>
    <xf numFmtId="0" fontId="36" fillId="37" borderId="66" xfId="0" applyFont="1" applyFill="1" applyBorder="1" applyAlignment="1">
      <alignment horizontal="center" vertical="center"/>
    </xf>
    <xf numFmtId="0" fontId="36" fillId="37" borderId="67" xfId="0" applyFont="1" applyFill="1" applyBorder="1" applyAlignment="1">
      <alignment horizontal="center" vertical="center"/>
    </xf>
    <xf numFmtId="0" fontId="36" fillId="37" borderId="68" xfId="0" applyFont="1" applyFill="1" applyBorder="1" applyAlignment="1">
      <alignment horizontal="center" vertical="center" wrapText="1"/>
    </xf>
    <xf numFmtId="0" fontId="35" fillId="12" borderId="65" xfId="0" applyFont="1" applyFill="1" applyBorder="1" applyAlignment="1">
      <alignment horizontal="center" vertical="center" wrapText="1"/>
    </xf>
    <xf numFmtId="0" fontId="35" fillId="0" borderId="37" xfId="0" applyFont="1" applyBorder="1" applyAlignment="1">
      <alignment horizontal="center" vertical="center" wrapText="1"/>
    </xf>
    <xf numFmtId="0" fontId="35" fillId="0" borderId="39" xfId="0" applyFont="1" applyBorder="1" applyAlignment="1">
      <alignment horizontal="center" vertical="center" wrapText="1"/>
    </xf>
    <xf numFmtId="0" fontId="35" fillId="10" borderId="39" xfId="0" applyFont="1" applyFill="1" applyBorder="1" applyAlignment="1">
      <alignment horizontal="center" vertical="center" wrapText="1"/>
    </xf>
    <xf numFmtId="0" fontId="35" fillId="0" borderId="42" xfId="0" applyFont="1" applyBorder="1" applyAlignment="1">
      <alignment horizontal="center" vertical="center" wrapText="1"/>
    </xf>
    <xf numFmtId="0" fontId="35" fillId="10" borderId="37" xfId="0" applyFont="1" applyFill="1" applyBorder="1" applyAlignment="1">
      <alignment horizontal="center" vertical="center" wrapText="1"/>
    </xf>
    <xf numFmtId="0" fontId="35" fillId="10" borderId="42" xfId="0" applyFont="1" applyFill="1" applyBorder="1" applyAlignment="1">
      <alignment horizontal="center" vertical="center" wrapText="1"/>
    </xf>
    <xf numFmtId="0" fontId="35" fillId="0" borderId="63"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9" xfId="0" applyFont="1" applyBorder="1" applyAlignment="1">
      <alignment horizontal="center" vertical="center" wrapText="1"/>
    </xf>
    <xf numFmtId="0" fontId="35" fillId="0" borderId="0" xfId="0" applyFont="1" applyAlignment="1">
      <alignment horizontal="center" vertical="center" wrapText="1"/>
    </xf>
    <xf numFmtId="0" fontId="51" fillId="10" borderId="19" xfId="13" applyFont="1" applyFill="1" applyAlignment="1">
      <alignment horizontal="left" vertical="center"/>
    </xf>
    <xf numFmtId="0" fontId="58" fillId="2" borderId="7" xfId="13" applyFont="1" applyFill="1" applyBorder="1" applyAlignment="1">
      <alignment horizontal="center" vertical="center" textRotation="90" wrapText="1"/>
    </xf>
    <xf numFmtId="0" fontId="58" fillId="2" borderId="8" xfId="13" applyFont="1" applyFill="1" applyBorder="1" applyAlignment="1">
      <alignment horizontal="center" vertical="center" textRotation="90"/>
    </xf>
    <xf numFmtId="0" fontId="58" fillId="2" borderId="14" xfId="13" applyFont="1" applyFill="1" applyBorder="1" applyAlignment="1">
      <alignment horizontal="center" vertical="center" textRotation="90"/>
    </xf>
    <xf numFmtId="0" fontId="58" fillId="2" borderId="19" xfId="13" applyFont="1" applyFill="1" applyAlignment="1">
      <alignment horizontal="center" vertical="center" textRotation="90"/>
    </xf>
    <xf numFmtId="0" fontId="51" fillId="29" borderId="9" xfId="13" applyFont="1" applyFill="1" applyBorder="1" applyAlignment="1">
      <alignment horizontal="center" vertical="center"/>
    </xf>
    <xf numFmtId="0" fontId="51" fillId="2" borderId="10" xfId="13" applyFont="1" applyFill="1" applyBorder="1" applyAlignment="1">
      <alignment horizontal="center" vertical="center"/>
    </xf>
    <xf numFmtId="0" fontId="51" fillId="2" borderId="20" xfId="13" applyFont="1" applyFill="1" applyBorder="1" applyAlignment="1">
      <alignment horizontal="left" vertical="center"/>
    </xf>
    <xf numFmtId="0" fontId="51" fillId="2" borderId="19" xfId="13" applyFont="1" applyFill="1" applyAlignment="1">
      <alignment horizontal="left" vertical="center"/>
    </xf>
    <xf numFmtId="0" fontId="51" fillId="2" borderId="19" xfId="13" applyFont="1" applyFill="1" applyAlignment="1">
      <alignment horizontal="center" vertical="center"/>
    </xf>
    <xf numFmtId="0" fontId="51" fillId="30" borderId="4" xfId="13" applyFont="1" applyFill="1" applyBorder="1" applyAlignment="1">
      <alignment horizontal="center" vertical="center"/>
    </xf>
    <xf numFmtId="0" fontId="51" fillId="2" borderId="5" xfId="13" applyFont="1" applyFill="1" applyBorder="1" applyAlignment="1">
      <alignment horizontal="center" vertical="center"/>
    </xf>
    <xf numFmtId="0" fontId="51" fillId="2" borderId="11" xfId="13" applyFont="1" applyFill="1" applyBorder="1" applyAlignment="1">
      <alignment horizontal="left" vertical="center"/>
    </xf>
    <xf numFmtId="0" fontId="51" fillId="31" borderId="4" xfId="13" applyFont="1" applyFill="1" applyBorder="1" applyAlignment="1">
      <alignment horizontal="center" vertical="center"/>
    </xf>
    <xf numFmtId="0" fontId="51" fillId="32" borderId="4" xfId="13" applyFont="1" applyFill="1" applyBorder="1" applyAlignment="1">
      <alignment horizontal="center" vertical="center"/>
    </xf>
    <xf numFmtId="0" fontId="51" fillId="33" borderId="12" xfId="13" applyFont="1" applyFill="1" applyBorder="1" applyAlignment="1">
      <alignment horizontal="center" vertical="center"/>
    </xf>
    <xf numFmtId="0" fontId="51" fillId="2" borderId="13" xfId="13" applyFont="1" applyFill="1" applyBorder="1" applyAlignment="1">
      <alignment horizontal="center" vertical="center"/>
    </xf>
    <xf numFmtId="0" fontId="58" fillId="10" borderId="19" xfId="13" applyFont="1" applyFill="1" applyAlignment="1">
      <alignment horizontal="left" vertical="center" wrapText="1"/>
    </xf>
    <xf numFmtId="0" fontId="51" fillId="10" borderId="19" xfId="13" applyFont="1" applyFill="1" applyAlignment="1">
      <alignment vertical="center" wrapText="1"/>
    </xf>
    <xf numFmtId="0" fontId="58" fillId="10" borderId="19" xfId="13" applyFont="1" applyFill="1" applyAlignment="1">
      <alignment vertical="center" wrapText="1"/>
    </xf>
    <xf numFmtId="0" fontId="58" fillId="23" borderId="70" xfId="13" applyFont="1" applyFill="1" applyBorder="1" applyAlignment="1">
      <alignment horizontal="left" vertical="center"/>
    </xf>
    <xf numFmtId="0" fontId="58" fillId="23" borderId="73" xfId="13" applyFont="1" applyFill="1" applyBorder="1" applyAlignment="1">
      <alignment horizontal="left" vertical="center"/>
    </xf>
    <xf numFmtId="0" fontId="58" fillId="23" borderId="74" xfId="13" applyFont="1" applyFill="1" applyBorder="1" applyAlignment="1">
      <alignment horizontal="left" vertical="center"/>
    </xf>
    <xf numFmtId="0" fontId="41" fillId="23" borderId="77" xfId="0" applyFont="1" applyFill="1" applyBorder="1" applyAlignment="1">
      <alignment horizontal="center" vertical="center" wrapText="1"/>
    </xf>
    <xf numFmtId="0" fontId="41" fillId="18" borderId="77" xfId="0" applyFont="1" applyFill="1" applyBorder="1" applyAlignment="1">
      <alignment horizontal="center" vertical="center" wrapText="1"/>
    </xf>
    <xf numFmtId="0" fontId="49" fillId="0" borderId="77" xfId="0" applyFont="1" applyBorder="1" applyAlignment="1">
      <alignment horizontal="center" vertical="center" wrapText="1"/>
    </xf>
    <xf numFmtId="0" fontId="11" fillId="0" borderId="19" xfId="18" applyFont="1" applyAlignment="1">
      <alignment vertical="center"/>
    </xf>
    <xf numFmtId="0" fontId="17" fillId="0" borderId="19" xfId="18" applyFont="1" applyAlignment="1">
      <alignment vertical="center"/>
    </xf>
    <xf numFmtId="0" fontId="29" fillId="24" borderId="5" xfId="18" applyFont="1" applyFill="1" applyBorder="1" applyAlignment="1">
      <alignment horizontal="center" vertical="center"/>
    </xf>
    <xf numFmtId="0" fontId="39" fillId="0" borderId="19" xfId="7" applyFont="1" applyAlignment="1">
      <alignment vertical="center"/>
    </xf>
    <xf numFmtId="0" fontId="32" fillId="0" borderId="10" xfId="18" applyFont="1" applyBorder="1" applyAlignment="1">
      <alignment horizontal="center" vertical="center"/>
    </xf>
    <xf numFmtId="14" fontId="32" fillId="0" borderId="10" xfId="18" applyNumberFormat="1" applyFont="1" applyBorder="1" applyAlignment="1">
      <alignment horizontal="center" vertical="center"/>
    </xf>
    <xf numFmtId="0" fontId="32" fillId="0" borderId="5" xfId="18" applyFont="1" applyBorder="1" applyAlignment="1">
      <alignment horizontal="center" vertical="center" wrapText="1"/>
    </xf>
    <xf numFmtId="0" fontId="32" fillId="0" borderId="10" xfId="18" applyFont="1" applyBorder="1" applyAlignment="1">
      <alignment horizontal="center" vertical="center" wrapText="1"/>
    </xf>
    <xf numFmtId="0" fontId="29" fillId="22" borderId="10" xfId="18" applyFont="1" applyFill="1" applyBorder="1" applyAlignment="1">
      <alignment horizontal="center" vertical="center"/>
    </xf>
    <xf numFmtId="14" fontId="29" fillId="22" borderId="78" xfId="18" applyNumberFormat="1" applyFont="1" applyFill="1" applyBorder="1" applyAlignment="1">
      <alignment horizontal="center" vertical="center"/>
    </xf>
    <xf numFmtId="0" fontId="32" fillId="0" borderId="4" xfId="18" applyFont="1" applyBorder="1" applyAlignment="1">
      <alignment vertical="center"/>
    </xf>
    <xf numFmtId="0" fontId="32" fillId="0" borderId="10" xfId="18" applyFont="1" applyBorder="1" applyAlignment="1">
      <alignment vertical="center"/>
    </xf>
    <xf numFmtId="0" fontId="32" fillId="0" borderId="5" xfId="18" applyFont="1" applyBorder="1" applyAlignment="1">
      <alignment horizontal="center" vertical="center"/>
    </xf>
    <xf numFmtId="0" fontId="32" fillId="0" borderId="5" xfId="18" applyFont="1" applyBorder="1" applyAlignment="1">
      <alignment vertical="center" wrapText="1"/>
    </xf>
    <xf numFmtId="14" fontId="32" fillId="0" borderId="5" xfId="18" applyNumberFormat="1" applyFont="1" applyBorder="1" applyAlignment="1">
      <alignment horizontal="center" vertical="center"/>
    </xf>
    <xf numFmtId="0" fontId="39" fillId="0" borderId="19" xfId="7" applyFont="1" applyAlignment="1">
      <alignment vertical="center" wrapText="1"/>
    </xf>
    <xf numFmtId="0" fontId="29" fillId="22" borderId="5" xfId="18" applyFont="1" applyFill="1" applyBorder="1" applyAlignment="1">
      <alignment horizontal="center" vertical="center"/>
    </xf>
    <xf numFmtId="14" fontId="32" fillId="0" borderId="5" xfId="18" applyNumberFormat="1" applyFont="1" applyBorder="1" applyAlignment="1">
      <alignment vertical="center"/>
    </xf>
    <xf numFmtId="0" fontId="32" fillId="10" borderId="10" xfId="18" applyFont="1" applyFill="1" applyBorder="1" applyAlignment="1">
      <alignment horizontal="center" vertical="center"/>
    </xf>
    <xf numFmtId="0" fontId="32" fillId="0" borderId="5" xfId="18" applyFont="1" applyBorder="1" applyAlignment="1">
      <alignment vertical="center"/>
    </xf>
    <xf numFmtId="14" fontId="29" fillId="22" borderId="18" xfId="18" applyNumberFormat="1" applyFont="1" applyFill="1" applyBorder="1" applyAlignment="1">
      <alignment horizontal="center" vertical="center"/>
    </xf>
    <xf numFmtId="0" fontId="32" fillId="10" borderId="5" xfId="18" applyFont="1" applyFill="1" applyBorder="1" applyAlignment="1">
      <alignment horizontal="center" vertical="center" wrapText="1"/>
    </xf>
    <xf numFmtId="14" fontId="32" fillId="10" borderId="5" xfId="18" applyNumberFormat="1" applyFont="1" applyFill="1" applyBorder="1" applyAlignment="1">
      <alignment vertical="center"/>
    </xf>
    <xf numFmtId="0" fontId="32" fillId="10" borderId="81" xfId="18" applyFont="1" applyFill="1" applyBorder="1" applyAlignment="1">
      <alignment horizontal="center" vertical="center"/>
    </xf>
    <xf numFmtId="0" fontId="39" fillId="0" borderId="5" xfId="7" applyFont="1" applyBorder="1" applyAlignment="1">
      <alignment vertical="center" wrapText="1"/>
    </xf>
    <xf numFmtId="0" fontId="28" fillId="0" borderId="19" xfId="7" applyAlignment="1">
      <alignment vertical="center" wrapText="1"/>
    </xf>
    <xf numFmtId="0" fontId="28" fillId="0" borderId="19" xfId="7" applyAlignment="1">
      <alignment vertical="center"/>
    </xf>
    <xf numFmtId="0" fontId="32" fillId="0" borderId="5" xfId="18" applyFont="1" applyBorder="1" applyAlignment="1">
      <alignment horizontal="left" vertical="center" wrapText="1"/>
    </xf>
    <xf numFmtId="0" fontId="28" fillId="0" borderId="10" xfId="7" applyBorder="1" applyAlignment="1">
      <alignment vertical="center" wrapText="1"/>
    </xf>
    <xf numFmtId="0" fontId="17" fillId="0" borderId="19" xfId="18" applyFont="1" applyAlignment="1">
      <alignment horizontal="center" vertical="center"/>
    </xf>
    <xf numFmtId="0" fontId="28" fillId="0" borderId="19" xfId="5" applyBorder="1" applyAlignment="1">
      <alignment horizontal="center" vertical="center" wrapText="1"/>
    </xf>
    <xf numFmtId="0" fontId="34" fillId="17" borderId="27" xfId="0" applyFont="1" applyFill="1" applyBorder="1" applyAlignment="1">
      <alignment horizontal="center" vertical="center" wrapText="1"/>
    </xf>
    <xf numFmtId="14" fontId="37" fillId="20" borderId="27" xfId="0" applyNumberFormat="1" applyFont="1" applyFill="1" applyBorder="1" applyAlignment="1">
      <alignment horizontal="center" vertical="center" wrapText="1"/>
    </xf>
    <xf numFmtId="0" fontId="37" fillId="17" borderId="19" xfId="0" applyFont="1" applyFill="1" applyBorder="1" applyAlignment="1">
      <alignment horizontal="center" vertical="center"/>
    </xf>
    <xf numFmtId="0" fontId="34" fillId="45" borderId="31" xfId="0" applyFont="1" applyFill="1" applyBorder="1" applyAlignment="1">
      <alignment horizontal="center" vertical="center" textRotation="90" wrapText="1"/>
    </xf>
    <xf numFmtId="0" fontId="34" fillId="17" borderId="30" xfId="0" applyFont="1" applyFill="1" applyBorder="1" applyAlignment="1">
      <alignment horizontal="center" vertical="center" wrapText="1"/>
    </xf>
    <xf numFmtId="0" fontId="37" fillId="17" borderId="30" xfId="0" applyFont="1" applyFill="1" applyBorder="1" applyAlignment="1">
      <alignment horizontal="center" vertical="center" wrapText="1"/>
    </xf>
    <xf numFmtId="14" fontId="37" fillId="17" borderId="30" xfId="0" applyNumberFormat="1" applyFont="1" applyFill="1" applyBorder="1" applyAlignment="1">
      <alignment horizontal="center" vertical="center" wrapText="1"/>
    </xf>
    <xf numFmtId="0" fontId="34" fillId="20" borderId="30" xfId="0" applyFont="1" applyFill="1" applyBorder="1" applyAlignment="1">
      <alignment horizontal="center" vertical="center" wrapText="1"/>
    </xf>
    <xf numFmtId="0" fontId="34" fillId="45" borderId="82" xfId="0" applyFont="1" applyFill="1" applyBorder="1" applyAlignment="1">
      <alignment horizontal="center" vertical="center" textRotation="90" wrapText="1"/>
    </xf>
    <xf numFmtId="0" fontId="34" fillId="20" borderId="31" xfId="0" applyFont="1" applyFill="1" applyBorder="1" applyAlignment="1">
      <alignment horizontal="center" vertical="center" wrapText="1"/>
    </xf>
    <xf numFmtId="0" fontId="32" fillId="10" borderId="5" xfId="0" applyFont="1" applyFill="1" applyBorder="1" applyAlignment="1">
      <alignment horizontal="left" vertical="center" wrapText="1"/>
    </xf>
    <xf numFmtId="9" fontId="37" fillId="10" borderId="25" xfId="0" applyNumberFormat="1" applyFont="1" applyFill="1" applyBorder="1" applyAlignment="1">
      <alignment horizontal="left" vertical="center" wrapText="1"/>
    </xf>
    <xf numFmtId="0" fontId="37" fillId="10" borderId="27" xfId="0" applyFont="1" applyFill="1" applyBorder="1" applyAlignment="1">
      <alignment horizontal="center" vertical="center" wrapText="1"/>
    </xf>
    <xf numFmtId="0" fontId="28" fillId="0" borderId="19" xfId="5" applyBorder="1" applyAlignment="1">
      <alignment vertical="center" wrapText="1"/>
    </xf>
    <xf numFmtId="0" fontId="32" fillId="10" borderId="9" xfId="18" applyFont="1" applyFill="1" applyBorder="1" applyAlignment="1">
      <alignment horizontal="left" vertical="center"/>
    </xf>
    <xf numFmtId="0" fontId="32" fillId="0" borderId="10" xfId="18" applyFont="1" applyBorder="1" applyAlignment="1">
      <alignment horizontal="left" vertical="center"/>
    </xf>
    <xf numFmtId="0" fontId="32" fillId="0" borderId="4" xfId="18" applyFont="1" applyBorder="1" applyAlignment="1">
      <alignment horizontal="left" vertical="center"/>
    </xf>
    <xf numFmtId="0" fontId="60" fillId="10" borderId="19" xfId="0" applyFont="1" applyFill="1" applyBorder="1"/>
    <xf numFmtId="0" fontId="27" fillId="0" borderId="0" xfId="0" applyFont="1"/>
    <xf numFmtId="0" fontId="41" fillId="22" borderId="24" xfId="0" applyFont="1" applyFill="1" applyBorder="1" applyAlignment="1">
      <alignment horizontal="center" vertical="center" textRotation="90" wrapText="1"/>
    </xf>
    <xf numFmtId="0" fontId="41" fillId="22" borderId="24" xfId="0" applyFont="1" applyFill="1" applyBorder="1" applyAlignment="1">
      <alignment horizontal="center" vertical="center" wrapText="1"/>
    </xf>
    <xf numFmtId="0" fontId="61" fillId="10" borderId="19" xfId="0" applyFont="1" applyFill="1" applyBorder="1"/>
    <xf numFmtId="0" fontId="61" fillId="0" borderId="0" xfId="0" applyFont="1"/>
    <xf numFmtId="0" fontId="41" fillId="34" borderId="24" xfId="0" applyFont="1" applyFill="1" applyBorder="1" applyAlignment="1">
      <alignment horizontal="center" vertical="center" wrapText="1"/>
    </xf>
    <xf numFmtId="0" fontId="61" fillId="10" borderId="19" xfId="0" applyFont="1" applyFill="1" applyBorder="1" applyAlignment="1">
      <alignment horizontal="center"/>
    </xf>
    <xf numFmtId="0" fontId="61" fillId="0" borderId="0" xfId="0" applyFont="1" applyAlignment="1">
      <alignment horizontal="center"/>
    </xf>
    <xf numFmtId="0" fontId="41" fillId="23" borderId="24" xfId="0" applyFont="1" applyFill="1" applyBorder="1" applyAlignment="1">
      <alignment horizontal="center" vertical="center" textRotation="90" wrapText="1"/>
    </xf>
    <xf numFmtId="0" fontId="41" fillId="16" borderId="24" xfId="0" applyFont="1" applyFill="1" applyBorder="1" applyAlignment="1">
      <alignment horizontal="center" vertical="center" wrapText="1"/>
    </xf>
    <xf numFmtId="0" fontId="61" fillId="16" borderId="24" xfId="0" applyFont="1" applyFill="1" applyBorder="1" applyAlignment="1">
      <alignment horizontal="left" vertical="center" wrapText="1"/>
    </xf>
    <xf numFmtId="0" fontId="61" fillId="16" borderId="24" xfId="0" applyFont="1" applyFill="1" applyBorder="1" applyAlignment="1">
      <alignment horizontal="center" vertical="center" wrapText="1"/>
    </xf>
    <xf numFmtId="14" fontId="61" fillId="16" borderId="24"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1" fontId="61" fillId="10" borderId="24" xfId="0" applyNumberFormat="1" applyFont="1" applyFill="1" applyBorder="1" applyAlignment="1">
      <alignment horizontal="center" vertical="center" wrapText="1"/>
    </xf>
    <xf numFmtId="1" fontId="61" fillId="16" borderId="24" xfId="0" applyNumberFormat="1" applyFont="1" applyFill="1" applyBorder="1" applyAlignment="1">
      <alignment horizontal="center" vertical="center" wrapText="1"/>
    </xf>
    <xf numFmtId="0" fontId="61" fillId="35" borderId="24" xfId="0" applyFont="1" applyFill="1" applyBorder="1" applyAlignment="1">
      <alignment horizontal="center" vertical="center" wrapText="1"/>
    </xf>
    <xf numFmtId="0" fontId="61" fillId="46" borderId="24" xfId="0" applyFont="1" applyFill="1" applyBorder="1" applyAlignment="1">
      <alignment horizontal="center" vertical="center" wrapText="1"/>
    </xf>
    <xf numFmtId="0" fontId="61" fillId="10" borderId="24" xfId="0" applyFont="1" applyFill="1" applyBorder="1" applyAlignment="1">
      <alignment horizontal="left" vertical="center" wrapText="1"/>
    </xf>
    <xf numFmtId="0" fontId="61" fillId="2" borderId="24" xfId="0" applyFont="1" applyFill="1" applyBorder="1" applyAlignment="1">
      <alignment horizontal="center" vertical="center" wrapText="1"/>
    </xf>
    <xf numFmtId="0" fontId="61" fillId="2" borderId="24" xfId="0" applyFont="1" applyFill="1" applyBorder="1" applyAlignment="1">
      <alignment vertical="center" wrapText="1"/>
    </xf>
    <xf numFmtId="0" fontId="41" fillId="4" borderId="32" xfId="0" applyFont="1" applyFill="1" applyBorder="1" applyAlignment="1">
      <alignment vertical="center" wrapText="1"/>
    </xf>
    <xf numFmtId="0" fontId="41" fillId="4" borderId="33" xfId="0" applyFont="1" applyFill="1" applyBorder="1" applyAlignment="1">
      <alignment vertical="center" wrapText="1"/>
    </xf>
    <xf numFmtId="0" fontId="41" fillId="2" borderId="24" xfId="0" applyFont="1" applyFill="1" applyBorder="1" applyAlignment="1">
      <alignment horizontal="center" vertical="center" wrapText="1"/>
    </xf>
    <xf numFmtId="1" fontId="61" fillId="0" borderId="24" xfId="0" applyNumberFormat="1" applyFont="1" applyBorder="1" applyAlignment="1">
      <alignment horizontal="center" vertical="center" wrapText="1"/>
    </xf>
    <xf numFmtId="16" fontId="61" fillId="2" borderId="24" xfId="0" applyNumberFormat="1" applyFont="1" applyFill="1" applyBorder="1" applyAlignment="1">
      <alignment horizontal="center" vertical="center" wrapText="1"/>
    </xf>
    <xf numFmtId="0" fontId="61" fillId="2" borderId="24" xfId="0" applyFont="1" applyFill="1" applyBorder="1" applyAlignment="1">
      <alignment horizontal="left" vertical="center" wrapText="1"/>
    </xf>
    <xf numFmtId="0" fontId="41" fillId="23" borderId="32" xfId="0" applyFont="1" applyFill="1" applyBorder="1" applyAlignment="1">
      <alignment horizontal="center" vertical="center" textRotation="90" wrapText="1"/>
    </xf>
    <xf numFmtId="0" fontId="61" fillId="10" borderId="24" xfId="0" applyFont="1" applyFill="1" applyBorder="1" applyAlignment="1">
      <alignment horizontal="center" vertical="center" wrapText="1"/>
    </xf>
    <xf numFmtId="9" fontId="41" fillId="10" borderId="24" xfId="1" applyNumberFormat="1" applyFont="1" applyFill="1" applyBorder="1" applyAlignment="1">
      <alignment horizontal="center" vertical="center" wrapText="1"/>
    </xf>
    <xf numFmtId="0" fontId="61" fillId="2" borderId="24" xfId="1" applyFont="1" applyFill="1" applyBorder="1" applyAlignment="1">
      <alignment horizontal="left" vertical="center" wrapText="1"/>
    </xf>
    <xf numFmtId="0" fontId="61" fillId="0" borderId="24" xfId="1" applyFont="1" applyBorder="1" applyAlignment="1">
      <alignment horizontal="center" vertical="center" wrapText="1"/>
    </xf>
    <xf numFmtId="14" fontId="61" fillId="2" borderId="24" xfId="1" applyNumberFormat="1" applyFont="1" applyFill="1" applyBorder="1" applyAlignment="1">
      <alignment horizontal="center" vertical="center" wrapText="1"/>
    </xf>
    <xf numFmtId="0" fontId="61" fillId="10" borderId="24" xfId="1" applyFont="1" applyFill="1" applyBorder="1" applyAlignment="1">
      <alignment horizontal="center" vertical="center" wrapText="1"/>
    </xf>
    <xf numFmtId="0" fontId="61" fillId="2" borderId="24" xfId="1" applyFont="1" applyFill="1" applyBorder="1" applyAlignment="1">
      <alignment horizontal="center" vertical="center" wrapText="1"/>
    </xf>
    <xf numFmtId="1" fontId="61" fillId="2" borderId="24" xfId="4" applyNumberFormat="1" applyFont="1" applyFill="1" applyBorder="1" applyAlignment="1">
      <alignment horizontal="center" vertical="center" wrapText="1"/>
    </xf>
    <xf numFmtId="0" fontId="61" fillId="10" borderId="24" xfId="1" applyFont="1" applyFill="1" applyBorder="1" applyAlignment="1">
      <alignment horizontal="left" vertical="center" wrapText="1"/>
    </xf>
    <xf numFmtId="0" fontId="61" fillId="0" borderId="24" xfId="1" applyFont="1" applyBorder="1" applyAlignment="1">
      <alignment horizontal="left" vertical="center" wrapText="1"/>
    </xf>
    <xf numFmtId="0" fontId="41" fillId="17" borderId="27" xfId="0" applyFont="1" applyFill="1" applyBorder="1" applyAlignment="1">
      <alignment horizontal="center" vertical="center" wrapText="1"/>
    </xf>
    <xf numFmtId="0" fontId="61" fillId="17" borderId="27" xfId="0" applyFont="1" applyFill="1" applyBorder="1" applyAlignment="1">
      <alignment horizontal="center" vertical="center" wrapText="1"/>
    </xf>
    <xf numFmtId="14" fontId="61" fillId="17" borderId="27" xfId="0" applyNumberFormat="1" applyFont="1" applyFill="1" applyBorder="1" applyAlignment="1">
      <alignment horizontal="center" vertical="center" wrapText="1"/>
    </xf>
    <xf numFmtId="14" fontId="61" fillId="20" borderId="27" xfId="0" applyNumberFormat="1" applyFont="1" applyFill="1" applyBorder="1" applyAlignment="1">
      <alignment horizontal="center" vertical="center" wrapText="1"/>
    </xf>
    <xf numFmtId="0" fontId="41" fillId="45" borderId="31" xfId="0" applyFont="1" applyFill="1" applyBorder="1" applyAlignment="1">
      <alignment horizontal="center" vertical="center" textRotation="90" wrapText="1"/>
    </xf>
    <xf numFmtId="0" fontId="41" fillId="17" borderId="30" xfId="0" applyFont="1" applyFill="1" applyBorder="1" applyAlignment="1">
      <alignment horizontal="center" vertical="center" wrapText="1"/>
    </xf>
    <xf numFmtId="0" fontId="61" fillId="17" borderId="30" xfId="0" applyFont="1" applyFill="1" applyBorder="1" applyAlignment="1">
      <alignment horizontal="center" vertical="center" wrapText="1"/>
    </xf>
    <xf numFmtId="14" fontId="61" fillId="17" borderId="30" xfId="0" applyNumberFormat="1" applyFont="1" applyFill="1" applyBorder="1" applyAlignment="1">
      <alignment horizontal="center" vertical="center" wrapText="1"/>
    </xf>
    <xf numFmtId="0" fontId="41" fillId="20" borderId="30" xfId="0" applyFont="1" applyFill="1" applyBorder="1" applyAlignment="1">
      <alignment horizontal="center" vertical="center" wrapText="1"/>
    </xf>
    <xf numFmtId="0" fontId="61" fillId="21" borderId="24" xfId="0" applyFont="1" applyFill="1" applyBorder="1" applyAlignment="1">
      <alignment horizontal="center" vertical="center" wrapText="1"/>
    </xf>
    <xf numFmtId="0" fontId="41" fillId="45" borderId="82" xfId="0" applyFont="1" applyFill="1" applyBorder="1" applyAlignment="1">
      <alignment horizontal="center" vertical="center" textRotation="90" wrapText="1"/>
    </xf>
    <xf numFmtId="0" fontId="41" fillId="20" borderId="31" xfId="0" applyFont="1" applyFill="1" applyBorder="1" applyAlignment="1">
      <alignment horizontal="center" vertical="center" wrapText="1"/>
    </xf>
    <xf numFmtId="0" fontId="61" fillId="17" borderId="26" xfId="0" applyFont="1" applyFill="1" applyBorder="1" applyAlignment="1">
      <alignment horizontal="center" vertical="center" wrapText="1"/>
    </xf>
    <xf numFmtId="0" fontId="61" fillId="17" borderId="31" xfId="0" applyFont="1" applyFill="1" applyBorder="1" applyAlignment="1">
      <alignment horizontal="center" vertical="center" wrapText="1"/>
    </xf>
    <xf numFmtId="14" fontId="61" fillId="0" borderId="24" xfId="0" applyNumberFormat="1" applyFont="1" applyBorder="1" applyAlignment="1">
      <alignment horizontal="center" vertical="center" wrapText="1"/>
    </xf>
    <xf numFmtId="14" fontId="61" fillId="10" borderId="24" xfId="0" applyNumberFormat="1" applyFont="1" applyFill="1" applyBorder="1" applyAlignment="1">
      <alignment horizontal="center" vertical="center" wrapText="1"/>
    </xf>
    <xf numFmtId="0" fontId="61" fillId="0" borderId="24" xfId="0" applyFont="1" applyBorder="1" applyAlignment="1">
      <alignment horizontal="center" vertical="center" wrapText="1"/>
    </xf>
    <xf numFmtId="0" fontId="61" fillId="0" borderId="24" xfId="0" applyFont="1" applyBorder="1" applyAlignment="1">
      <alignment horizontal="left" vertical="center" wrapText="1"/>
    </xf>
    <xf numFmtId="0" fontId="41" fillId="38" borderId="32" xfId="0" applyFont="1" applyFill="1" applyBorder="1" applyAlignment="1">
      <alignment horizontal="center" vertical="center" wrapText="1"/>
    </xf>
    <xf numFmtId="0" fontId="61" fillId="39" borderId="33" xfId="0" applyFont="1" applyFill="1" applyBorder="1" applyAlignment="1">
      <alignment horizontal="center" vertical="center" wrapText="1"/>
    </xf>
    <xf numFmtId="14" fontId="61" fillId="39" borderId="33" xfId="0" applyNumberFormat="1" applyFont="1" applyFill="1" applyBorder="1" applyAlignment="1">
      <alignment horizontal="center" vertical="center" wrapText="1"/>
    </xf>
    <xf numFmtId="0" fontId="61" fillId="38" borderId="33" xfId="0" applyFont="1" applyFill="1" applyBorder="1" applyAlignment="1">
      <alignment horizontal="center" vertical="center" wrapText="1"/>
    </xf>
    <xf numFmtId="0" fontId="61" fillId="40" borderId="33" xfId="0" applyFont="1" applyFill="1" applyBorder="1" applyAlignment="1">
      <alignment horizontal="center" vertical="center" wrapText="1"/>
    </xf>
    <xf numFmtId="0" fontId="61" fillId="41" borderId="33" xfId="0" applyFont="1" applyFill="1" applyBorder="1" applyAlignment="1">
      <alignment horizontal="center" vertical="center" wrapText="1"/>
    </xf>
    <xf numFmtId="9" fontId="41" fillId="10" borderId="24" xfId="0" applyNumberFormat="1" applyFont="1" applyFill="1" applyBorder="1" applyAlignment="1">
      <alignment horizontal="center" vertical="center" wrapText="1"/>
    </xf>
    <xf numFmtId="9" fontId="61" fillId="2" borderId="24" xfId="0" applyNumberFormat="1" applyFont="1" applyFill="1" applyBorder="1" applyAlignment="1">
      <alignment horizontal="center" vertical="center" wrapText="1"/>
    </xf>
    <xf numFmtId="0" fontId="60" fillId="0" borderId="0" xfId="0" applyFont="1" applyAlignment="1">
      <alignment horizontal="center" vertical="center"/>
    </xf>
    <xf numFmtId="0" fontId="60" fillId="0" borderId="0" xfId="0" applyFont="1" applyAlignment="1">
      <alignment horizontal="left" vertical="center" wrapText="1"/>
    </xf>
    <xf numFmtId="0" fontId="61" fillId="47" borderId="24" xfId="0" applyFont="1" applyFill="1" applyBorder="1" applyAlignment="1">
      <alignment horizontal="center" vertical="center" wrapText="1"/>
    </xf>
    <xf numFmtId="0" fontId="41" fillId="22" borderId="24" xfId="0" applyFont="1" applyFill="1" applyBorder="1" applyAlignment="1">
      <alignment horizontal="left" vertical="center" wrapText="1"/>
    </xf>
    <xf numFmtId="1" fontId="61" fillId="16" borderId="24" xfId="0" applyNumberFormat="1" applyFont="1" applyFill="1" applyBorder="1" applyAlignment="1">
      <alignment horizontal="left" vertical="center" wrapText="1"/>
    </xf>
    <xf numFmtId="0" fontId="41" fillId="4" borderId="33" xfId="0" applyFont="1" applyFill="1" applyBorder="1" applyAlignment="1">
      <alignment horizontal="left" vertical="center" wrapText="1"/>
    </xf>
    <xf numFmtId="16" fontId="61" fillId="2" borderId="24" xfId="0" applyNumberFormat="1" applyFont="1" applyFill="1" applyBorder="1" applyAlignment="1">
      <alignment horizontal="left" vertical="center" wrapText="1"/>
    </xf>
    <xf numFmtId="0" fontId="61" fillId="17" borderId="27" xfId="0" applyFont="1" applyFill="1" applyBorder="1" applyAlignment="1">
      <alignment horizontal="left" vertical="center" wrapText="1"/>
    </xf>
    <xf numFmtId="0" fontId="61" fillId="17" borderId="30" xfId="0" applyFont="1" applyFill="1" applyBorder="1" applyAlignment="1">
      <alignment horizontal="left" vertical="center" wrapText="1"/>
    </xf>
    <xf numFmtId="0" fontId="61" fillId="38" borderId="33" xfId="0" applyFont="1" applyFill="1" applyBorder="1" applyAlignment="1">
      <alignment horizontal="left" vertical="center" wrapText="1"/>
    </xf>
    <xf numFmtId="9" fontId="61" fillId="2" borderId="24" xfId="0" applyNumberFormat="1" applyFont="1" applyFill="1" applyBorder="1" applyAlignment="1">
      <alignment horizontal="left" vertical="center" wrapText="1"/>
    </xf>
    <xf numFmtId="0" fontId="60" fillId="0" borderId="0" xfId="0" applyFont="1" applyAlignment="1">
      <alignment horizontal="left" vertical="center"/>
    </xf>
    <xf numFmtId="0" fontId="41" fillId="48" borderId="24" xfId="0" applyFont="1" applyFill="1" applyBorder="1" applyAlignment="1">
      <alignment horizontal="center" vertical="center" wrapText="1"/>
    </xf>
    <xf numFmtId="0" fontId="61" fillId="49" borderId="24" xfId="1" applyFont="1" applyFill="1" applyBorder="1" applyAlignment="1">
      <alignment horizontal="left" vertical="center" wrapText="1"/>
    </xf>
    <xf numFmtId="0" fontId="61" fillId="48" borderId="24" xfId="1" applyFont="1" applyFill="1" applyBorder="1" applyAlignment="1">
      <alignment horizontal="center" vertical="center" wrapText="1"/>
    </xf>
    <xf numFmtId="14" fontId="61" fillId="48" borderId="24" xfId="0" applyNumberFormat="1" applyFont="1" applyFill="1" applyBorder="1" applyAlignment="1">
      <alignment horizontal="center" vertical="center" wrapText="1"/>
    </xf>
    <xf numFmtId="14" fontId="61" fillId="48" borderId="24" xfId="1" applyNumberFormat="1" applyFont="1" applyFill="1" applyBorder="1" applyAlignment="1">
      <alignment horizontal="center" vertical="center" wrapText="1"/>
    </xf>
    <xf numFmtId="0" fontId="61" fillId="49" borderId="24" xfId="1" applyFont="1" applyFill="1" applyBorder="1" applyAlignment="1">
      <alignment horizontal="center" vertical="center" wrapText="1"/>
    </xf>
    <xf numFmtId="16" fontId="61" fillId="48" borderId="24" xfId="0" applyNumberFormat="1" applyFont="1" applyFill="1" applyBorder="1" applyAlignment="1">
      <alignment horizontal="center" vertical="center" wrapText="1"/>
    </xf>
    <xf numFmtId="0" fontId="33" fillId="10" borderId="19" xfId="19" applyFont="1" applyFill="1" applyAlignment="1">
      <alignment horizontal="left" vertical="center"/>
    </xf>
    <xf numFmtId="0" fontId="37" fillId="0" borderId="19" xfId="19" applyFont="1"/>
    <xf numFmtId="0" fontId="2" fillId="0" borderId="19" xfId="19"/>
    <xf numFmtId="0" fontId="43" fillId="0" borderId="54" xfId="19" applyFont="1" applyBorder="1" applyAlignment="1">
      <alignment horizontal="center" vertical="center"/>
    </xf>
    <xf numFmtId="0" fontId="46" fillId="0" borderId="55" xfId="19" applyFont="1" applyBorder="1" applyAlignment="1">
      <alignment horizontal="center" vertical="center" textRotation="90" wrapText="1"/>
    </xf>
    <xf numFmtId="0" fontId="2" fillId="10" borderId="19" xfId="19" applyFill="1"/>
    <xf numFmtId="0" fontId="31" fillId="0" borderId="45" xfId="19" applyFont="1" applyBorder="1" applyAlignment="1">
      <alignment horizontal="left" vertical="center" wrapText="1"/>
    </xf>
    <xf numFmtId="0" fontId="33" fillId="0" borderId="57" xfId="19" applyFont="1" applyBorder="1" applyAlignment="1">
      <alignment horizontal="left" vertical="center"/>
    </xf>
    <xf numFmtId="0" fontId="33" fillId="0" borderId="50" xfId="19" applyFont="1" applyBorder="1" applyAlignment="1">
      <alignment horizontal="center" vertical="center"/>
    </xf>
    <xf numFmtId="0" fontId="33" fillId="0" borderId="19" xfId="19" applyFont="1" applyAlignment="1">
      <alignment horizontal="left" vertical="center"/>
    </xf>
    <xf numFmtId="10" fontId="33" fillId="0" borderId="19" xfId="19" applyNumberFormat="1" applyFont="1" applyAlignment="1">
      <alignment horizontal="left" vertical="center"/>
    </xf>
    <xf numFmtId="0" fontId="34" fillId="10" borderId="19" xfId="19" applyFont="1" applyFill="1" applyAlignment="1">
      <alignment vertical="center"/>
    </xf>
    <xf numFmtId="0" fontId="37" fillId="10" borderId="19" xfId="19" applyFont="1" applyFill="1"/>
    <xf numFmtId="0" fontId="33" fillId="10" borderId="19" xfId="19" applyFont="1" applyFill="1" applyAlignment="1">
      <alignment vertical="center" wrapText="1"/>
    </xf>
    <xf numFmtId="0" fontId="33" fillId="0" borderId="19" xfId="19" applyFont="1"/>
    <xf numFmtId="0" fontId="33" fillId="10" borderId="19" xfId="19" applyFont="1" applyFill="1"/>
    <xf numFmtId="0" fontId="32" fillId="10" borderId="19" xfId="19" applyFont="1" applyFill="1" applyAlignment="1">
      <alignment vertical="center" wrapText="1"/>
    </xf>
    <xf numFmtId="10" fontId="29" fillId="24" borderId="36" xfId="20" applyNumberFormat="1" applyFont="1" applyFill="1" applyBorder="1" applyAlignment="1">
      <alignment horizontal="center" vertical="center" wrapText="1"/>
    </xf>
    <xf numFmtId="0" fontId="34" fillId="10" borderId="19" xfId="20" applyFont="1" applyFill="1" applyAlignment="1">
      <alignment vertical="center"/>
    </xf>
    <xf numFmtId="0" fontId="33" fillId="0" borderId="19" xfId="20" applyFont="1" applyAlignment="1">
      <alignment horizontal="center" vertical="center"/>
    </xf>
    <xf numFmtId="0" fontId="34" fillId="22" borderId="34" xfId="20" applyFont="1" applyFill="1" applyBorder="1" applyAlignment="1">
      <alignment horizontal="center" vertical="center" wrapText="1"/>
    </xf>
    <xf numFmtId="10" fontId="34" fillId="22" borderId="34" xfId="20" applyNumberFormat="1" applyFont="1" applyFill="1" applyBorder="1" applyAlignment="1">
      <alignment horizontal="center" vertical="center" wrapText="1"/>
    </xf>
    <xf numFmtId="0" fontId="34" fillId="35" borderId="34" xfId="20" applyFont="1" applyFill="1" applyBorder="1" applyAlignment="1">
      <alignment horizontal="center" vertical="center" wrapText="1"/>
    </xf>
    <xf numFmtId="0" fontId="34" fillId="35" borderId="39" xfId="20" applyFont="1" applyFill="1" applyBorder="1" applyAlignment="1">
      <alignment horizontal="center" vertical="center" wrapText="1"/>
    </xf>
    <xf numFmtId="0" fontId="33" fillId="50" borderId="19" xfId="20" applyFont="1" applyFill="1" applyAlignment="1">
      <alignment horizontal="center" vertical="center"/>
    </xf>
    <xf numFmtId="0" fontId="50" fillId="0" borderId="38" xfId="20" applyFont="1" applyBorder="1" applyAlignment="1">
      <alignment horizontal="center" vertical="center" wrapText="1"/>
    </xf>
    <xf numFmtId="0" fontId="34" fillId="16" borderId="34" xfId="20" applyFont="1" applyFill="1" applyBorder="1" applyAlignment="1">
      <alignment horizontal="center" vertical="center" wrapText="1"/>
    </xf>
    <xf numFmtId="0" fontId="37" fillId="16" borderId="34" xfId="20" applyFont="1" applyFill="1" applyBorder="1" applyAlignment="1">
      <alignment horizontal="center" vertical="center" wrapText="1"/>
    </xf>
    <xf numFmtId="14" fontId="37" fillId="16" borderId="34" xfId="20" applyNumberFormat="1" applyFont="1" applyFill="1" applyBorder="1" applyAlignment="1">
      <alignment horizontal="center" vertical="center" wrapText="1"/>
    </xf>
    <xf numFmtId="0" fontId="37" fillId="0" borderId="34" xfId="20" applyFont="1" applyBorder="1" applyAlignment="1">
      <alignment horizontal="center" vertical="center" wrapText="1"/>
    </xf>
    <xf numFmtId="0" fontId="37" fillId="19" borderId="34" xfId="20" applyFont="1" applyFill="1" applyBorder="1" applyAlignment="1">
      <alignment horizontal="center" vertical="center" wrapText="1"/>
    </xf>
    <xf numFmtId="10" fontId="38" fillId="2" borderId="34" xfId="20" applyNumberFormat="1" applyFont="1" applyFill="1" applyBorder="1" applyAlignment="1">
      <alignment horizontal="center" vertical="center"/>
    </xf>
    <xf numFmtId="0" fontId="33" fillId="10" borderId="19" xfId="20" applyFont="1" applyFill="1" applyAlignment="1">
      <alignment horizontal="center" vertical="center"/>
    </xf>
    <xf numFmtId="0" fontId="44" fillId="4" borderId="38" xfId="20" applyFont="1" applyFill="1" applyBorder="1" applyAlignment="1">
      <alignment horizontal="center" vertical="center" wrapText="1"/>
    </xf>
    <xf numFmtId="0" fontId="44" fillId="4" borderId="34" xfId="20" applyFont="1" applyFill="1" applyBorder="1" applyAlignment="1">
      <alignment horizontal="center" vertical="center" wrapText="1"/>
    </xf>
    <xf numFmtId="0" fontId="33" fillId="4" borderId="34" xfId="20" applyFont="1" applyFill="1" applyBorder="1" applyAlignment="1">
      <alignment horizontal="center" vertical="center" wrapText="1"/>
    </xf>
    <xf numFmtId="14" fontId="33" fillId="4" borderId="34" xfId="20" applyNumberFormat="1" applyFont="1" applyFill="1" applyBorder="1" applyAlignment="1">
      <alignment horizontal="center" vertical="center" wrapText="1"/>
    </xf>
    <xf numFmtId="0" fontId="40" fillId="4" borderId="34" xfId="20" applyFont="1" applyFill="1" applyBorder="1" applyAlignment="1">
      <alignment horizontal="center" vertical="center" wrapText="1"/>
    </xf>
    <xf numFmtId="10" fontId="44" fillId="4" borderId="34" xfId="20" applyNumberFormat="1" applyFont="1" applyFill="1" applyBorder="1" applyAlignment="1">
      <alignment horizontal="center" vertical="center" wrapText="1"/>
    </xf>
    <xf numFmtId="0" fontId="43" fillId="2" borderId="34" xfId="20" applyFont="1" applyFill="1" applyBorder="1" applyAlignment="1">
      <alignment horizontal="center" vertical="center"/>
    </xf>
    <xf numFmtId="0" fontId="37" fillId="2" borderId="34" xfId="20" applyFont="1" applyFill="1" applyBorder="1" applyAlignment="1">
      <alignment horizontal="center" vertical="center" wrapText="1"/>
    </xf>
    <xf numFmtId="14" fontId="37" fillId="2" borderId="34" xfId="20" applyNumberFormat="1" applyFont="1" applyFill="1" applyBorder="1" applyAlignment="1">
      <alignment horizontal="center" vertical="center" wrapText="1"/>
    </xf>
    <xf numFmtId="0" fontId="40" fillId="20" borderId="34" xfId="20" applyFont="1" applyFill="1" applyBorder="1" applyAlignment="1">
      <alignment horizontal="center" vertical="center" wrapText="1"/>
    </xf>
    <xf numFmtId="0" fontId="40" fillId="0" borderId="34" xfId="20" applyFont="1" applyBorder="1" applyAlignment="1">
      <alignment horizontal="center" vertical="center" wrapText="1"/>
    </xf>
    <xf numFmtId="0" fontId="40" fillId="28" borderId="34" xfId="20" applyFont="1" applyFill="1" applyBorder="1" applyAlignment="1">
      <alignment horizontal="center" vertical="center" wrapText="1"/>
    </xf>
    <xf numFmtId="0" fontId="40" fillId="17" borderId="34" xfId="20" applyFont="1" applyFill="1" applyBorder="1" applyAlignment="1">
      <alignment horizontal="center" vertical="center" wrapText="1"/>
    </xf>
    <xf numFmtId="0" fontId="40" fillId="13" borderId="34" xfId="20" applyFont="1" applyFill="1" applyBorder="1" applyAlignment="1">
      <alignment horizontal="center" vertical="center" wrapText="1"/>
    </xf>
    <xf numFmtId="0" fontId="62" fillId="4" borderId="38" xfId="20" applyFont="1" applyFill="1" applyBorder="1" applyAlignment="1">
      <alignment horizontal="center" vertical="center" wrapText="1"/>
    </xf>
    <xf numFmtId="0" fontId="62" fillId="4" borderId="34" xfId="20" applyFont="1" applyFill="1" applyBorder="1" applyAlignment="1">
      <alignment horizontal="center" vertical="center" wrapText="1"/>
    </xf>
    <xf numFmtId="14" fontId="62" fillId="4" borderId="34" xfId="20" applyNumberFormat="1" applyFont="1" applyFill="1" applyBorder="1" applyAlignment="1">
      <alignment horizontal="center" vertical="center" wrapText="1"/>
    </xf>
    <xf numFmtId="0" fontId="62" fillId="10" borderId="19" xfId="20" applyFont="1" applyFill="1" applyAlignment="1">
      <alignment horizontal="center" vertical="center"/>
    </xf>
    <xf numFmtId="0" fontId="62" fillId="0" borderId="19" xfId="20" applyFont="1" applyAlignment="1">
      <alignment horizontal="center" vertical="center"/>
    </xf>
    <xf numFmtId="9" fontId="34" fillId="2" borderId="34" xfId="21" applyNumberFormat="1" applyFont="1" applyFill="1" applyBorder="1" applyAlignment="1">
      <alignment horizontal="center" vertical="center" wrapText="1"/>
    </xf>
    <xf numFmtId="0" fontId="33" fillId="2" borderId="34" xfId="21" applyFont="1" applyFill="1" applyBorder="1" applyAlignment="1">
      <alignment horizontal="center" vertical="center" wrapText="1"/>
    </xf>
    <xf numFmtId="14" fontId="33" fillId="2" borderId="34" xfId="21" applyNumberFormat="1" applyFont="1" applyFill="1" applyBorder="1" applyAlignment="1">
      <alignment horizontal="center" vertical="center" wrapText="1"/>
    </xf>
    <xf numFmtId="9" fontId="43" fillId="2" borderId="34" xfId="20" applyNumberFormat="1" applyFont="1" applyFill="1" applyBorder="1" applyAlignment="1">
      <alignment horizontal="center" vertical="center" wrapText="1"/>
    </xf>
    <xf numFmtId="9" fontId="33" fillId="2" borderId="34" xfId="20" applyNumberFormat="1" applyFont="1" applyFill="1" applyBorder="1" applyAlignment="1">
      <alignment horizontal="center" vertical="center" wrapText="1"/>
    </xf>
    <xf numFmtId="14" fontId="33" fillId="2" borderId="34" xfId="20" applyNumberFormat="1" applyFont="1" applyFill="1" applyBorder="1" applyAlignment="1">
      <alignment horizontal="center" vertical="center" wrapText="1"/>
    </xf>
    <xf numFmtId="0" fontId="37" fillId="17" borderId="34" xfId="20" applyFont="1" applyFill="1" applyBorder="1" applyAlignment="1">
      <alignment horizontal="center" vertical="center" wrapText="1"/>
    </xf>
    <xf numFmtId="0" fontId="37" fillId="20" borderId="34" xfId="20" applyFont="1" applyFill="1" applyBorder="1" applyAlignment="1">
      <alignment horizontal="center" vertical="center" wrapText="1"/>
    </xf>
    <xf numFmtId="0" fontId="34" fillId="2" borderId="34" xfId="20" applyFont="1" applyFill="1" applyBorder="1" applyAlignment="1">
      <alignment horizontal="center" vertical="center" wrapText="1"/>
    </xf>
    <xf numFmtId="0" fontId="37" fillId="28" borderId="34" xfId="20" applyFont="1" applyFill="1" applyBorder="1" applyAlignment="1">
      <alignment horizontal="center" vertical="center" wrapText="1"/>
    </xf>
    <xf numFmtId="0" fontId="37" fillId="13" borderId="34" xfId="20" applyFont="1" applyFill="1" applyBorder="1" applyAlignment="1">
      <alignment horizontal="center" vertical="center" wrapText="1"/>
    </xf>
    <xf numFmtId="0" fontId="44" fillId="4" borderId="40" xfId="20" applyFont="1" applyFill="1" applyBorder="1" applyAlignment="1">
      <alignment horizontal="center" vertical="center" wrapText="1"/>
    </xf>
    <xf numFmtId="0" fontId="44" fillId="4" borderId="41" xfId="20" applyFont="1" applyFill="1" applyBorder="1" applyAlignment="1">
      <alignment horizontal="center" vertical="center" wrapText="1"/>
    </xf>
    <xf numFmtId="0" fontId="33" fillId="4" borderId="41" xfId="20" applyFont="1" applyFill="1" applyBorder="1" applyAlignment="1">
      <alignment horizontal="center" vertical="center" wrapText="1"/>
    </xf>
    <xf numFmtId="14" fontId="33" fillId="4" borderId="41" xfId="20" applyNumberFormat="1" applyFont="1" applyFill="1" applyBorder="1" applyAlignment="1">
      <alignment horizontal="center" vertical="center" wrapText="1"/>
    </xf>
    <xf numFmtId="0" fontId="61" fillId="51" borderId="24" xfId="0" applyFont="1" applyFill="1" applyBorder="1" applyAlignment="1">
      <alignment horizontal="center" vertical="center" wrapText="1"/>
    </xf>
    <xf numFmtId="0" fontId="46" fillId="0" borderId="86" xfId="19" applyFont="1" applyBorder="1" applyAlignment="1">
      <alignment horizontal="center" vertical="center" textRotation="90" wrapText="1"/>
    </xf>
    <xf numFmtId="0" fontId="37" fillId="10" borderId="24" xfId="0" applyFont="1" applyFill="1" applyBorder="1" applyAlignment="1">
      <alignment vertical="center" wrapText="1"/>
    </xf>
    <xf numFmtId="0" fontId="37" fillId="17" borderId="27" xfId="0" applyFont="1" applyFill="1" applyBorder="1" applyAlignment="1">
      <alignment horizontal="left" vertical="center" wrapText="1"/>
    </xf>
    <xf numFmtId="0" fontId="37" fillId="17" borderId="30" xfId="0" applyFont="1" applyFill="1" applyBorder="1" applyAlignment="1">
      <alignment horizontal="left" vertical="center" wrapText="1"/>
    </xf>
    <xf numFmtId="0" fontId="37" fillId="17" borderId="31" xfId="0" applyFont="1" applyFill="1" applyBorder="1" applyAlignment="1">
      <alignment horizontal="left" vertical="center" wrapText="1"/>
    </xf>
    <xf numFmtId="0" fontId="37" fillId="17" borderId="26" xfId="0" applyFont="1" applyFill="1" applyBorder="1" applyAlignment="1">
      <alignment horizontal="left" vertical="center" wrapText="1"/>
    </xf>
    <xf numFmtId="10" fontId="44" fillId="52" borderId="34" xfId="20" applyNumberFormat="1" applyFont="1" applyFill="1" applyBorder="1" applyAlignment="1">
      <alignment horizontal="center" vertical="center" wrapText="1"/>
    </xf>
    <xf numFmtId="10" fontId="44" fillId="52" borderId="34" xfId="20" applyNumberFormat="1" applyFont="1" applyFill="1" applyBorder="1" applyAlignment="1">
      <alignment horizontal="left" vertical="center" wrapText="1"/>
    </xf>
    <xf numFmtId="0" fontId="62" fillId="52" borderId="39" xfId="20" applyFont="1" applyFill="1" applyBorder="1" applyAlignment="1">
      <alignment horizontal="center" vertical="center" wrapText="1"/>
    </xf>
    <xf numFmtId="10" fontId="44" fillId="52" borderId="41" xfId="20" applyNumberFormat="1" applyFont="1" applyFill="1" applyBorder="1" applyAlignment="1">
      <alignment horizontal="center" vertical="center" wrapText="1"/>
    </xf>
    <xf numFmtId="0" fontId="33" fillId="52" borderId="42" xfId="20" applyFont="1" applyFill="1" applyBorder="1" applyAlignment="1">
      <alignment horizontal="center" vertical="center" wrapText="1"/>
    </xf>
    <xf numFmtId="0" fontId="37" fillId="0" borderId="6" xfId="19" applyFont="1" applyBorder="1"/>
    <xf numFmtId="0" fontId="37" fillId="23" borderId="52" xfId="19" applyFont="1" applyFill="1" applyBorder="1"/>
    <xf numFmtId="0" fontId="37" fillId="23" borderId="53" xfId="19" applyFont="1" applyFill="1" applyBorder="1"/>
    <xf numFmtId="0" fontId="37" fillId="23" borderId="21" xfId="19" applyFont="1" applyFill="1" applyBorder="1"/>
    <xf numFmtId="0" fontId="37" fillId="0" borderId="15" xfId="19" applyFont="1" applyBorder="1"/>
    <xf numFmtId="0" fontId="37" fillId="53" borderId="34" xfId="20" applyFont="1" applyFill="1" applyBorder="1" applyAlignment="1">
      <alignment horizontal="center" vertical="center" wrapText="1"/>
    </xf>
    <xf numFmtId="0" fontId="33" fillId="54" borderId="34" xfId="20" applyFont="1" applyFill="1" applyBorder="1" applyAlignment="1">
      <alignment horizontal="center" vertical="center"/>
    </xf>
    <xf numFmtId="0" fontId="33" fillId="55" borderId="34" xfId="20" applyFont="1" applyFill="1" applyBorder="1" applyAlignment="1">
      <alignment horizontal="center" vertical="center"/>
    </xf>
    <xf numFmtId="10" fontId="43" fillId="55" borderId="34" xfId="20" applyNumberFormat="1" applyFont="1" applyFill="1" applyBorder="1" applyAlignment="1">
      <alignment horizontal="center" vertical="center" wrapText="1"/>
    </xf>
    <xf numFmtId="10" fontId="33" fillId="55" borderId="34" xfId="20" applyNumberFormat="1" applyFont="1" applyFill="1" applyBorder="1" applyAlignment="1">
      <alignment horizontal="left" vertical="center" wrapText="1"/>
    </xf>
    <xf numFmtId="0" fontId="28" fillId="55" borderId="39" xfId="7" applyFill="1" applyBorder="1" applyAlignment="1">
      <alignment horizontal="center" vertical="center" wrapText="1"/>
    </xf>
    <xf numFmtId="0" fontId="40" fillId="55" borderId="34" xfId="20" applyFont="1" applyFill="1" applyBorder="1" applyAlignment="1">
      <alignment horizontal="left" vertical="center" wrapText="1"/>
    </xf>
    <xf numFmtId="0" fontId="39" fillId="55" borderId="39" xfId="7" applyFont="1" applyFill="1" applyBorder="1" applyAlignment="1">
      <alignment horizontal="center" vertical="center" wrapText="1"/>
    </xf>
    <xf numFmtId="0" fontId="37" fillId="54" borderId="34" xfId="20" applyFont="1" applyFill="1" applyBorder="1" applyAlignment="1">
      <alignment horizontal="center" vertical="center"/>
    </xf>
    <xf numFmtId="0" fontId="39" fillId="55" borderId="39" xfId="20" applyFont="1" applyFill="1" applyBorder="1" applyAlignment="1">
      <alignment horizontal="center" vertical="center" wrapText="1"/>
    </xf>
    <xf numFmtId="10" fontId="34" fillId="55" borderId="34" xfId="20" applyNumberFormat="1" applyFont="1" applyFill="1" applyBorder="1" applyAlignment="1">
      <alignment horizontal="center" vertical="center" wrapText="1"/>
    </xf>
    <xf numFmtId="0" fontId="28" fillId="55" borderId="39" xfId="5" applyFill="1" applyBorder="1" applyAlignment="1">
      <alignment horizontal="center" vertical="center" wrapText="1"/>
    </xf>
    <xf numFmtId="0" fontId="33" fillId="54" borderId="34" xfId="20" applyFont="1" applyFill="1" applyBorder="1" applyAlignment="1">
      <alignment horizontal="center" vertical="center" wrapText="1"/>
    </xf>
    <xf numFmtId="0" fontId="40" fillId="56" borderId="34" xfId="20" applyFont="1" applyFill="1" applyBorder="1" applyAlignment="1">
      <alignment horizontal="center" vertical="center" wrapText="1"/>
    </xf>
    <xf numFmtId="0" fontId="40" fillId="57" borderId="34" xfId="20" applyFont="1" applyFill="1" applyBorder="1" applyAlignment="1">
      <alignment horizontal="center" vertical="center" wrapText="1"/>
    </xf>
    <xf numFmtId="0" fontId="37" fillId="55" borderId="34" xfId="20" applyFont="1" applyFill="1" applyBorder="1" applyAlignment="1">
      <alignment horizontal="center" vertical="center"/>
    </xf>
    <xf numFmtId="1" fontId="33" fillId="54" borderId="34" xfId="20" applyNumberFormat="1" applyFont="1" applyFill="1" applyBorder="1" applyAlignment="1">
      <alignment horizontal="center" vertical="center"/>
    </xf>
    <xf numFmtId="9" fontId="33" fillId="55" borderId="34" xfId="20" applyNumberFormat="1" applyFont="1" applyFill="1" applyBorder="1" applyAlignment="1">
      <alignment horizontal="center" vertical="center"/>
    </xf>
    <xf numFmtId="0" fontId="40" fillId="55" borderId="34" xfId="20" applyFont="1" applyFill="1" applyBorder="1" applyAlignment="1">
      <alignment horizontal="center" vertical="center" wrapText="1"/>
    </xf>
    <xf numFmtId="9" fontId="33" fillId="54" borderId="34" xfId="20" applyNumberFormat="1" applyFont="1" applyFill="1" applyBorder="1" applyAlignment="1">
      <alignment horizontal="center" vertical="center"/>
    </xf>
    <xf numFmtId="0" fontId="33" fillId="55" borderId="34" xfId="20" applyFont="1" applyFill="1" applyBorder="1" applyAlignment="1">
      <alignment horizontal="left" vertical="center"/>
    </xf>
    <xf numFmtId="0" fontId="33" fillId="55" borderId="39" xfId="20" applyFont="1" applyFill="1" applyBorder="1" applyAlignment="1">
      <alignment horizontal="center" vertical="center"/>
    </xf>
    <xf numFmtId="0" fontId="33" fillId="55" borderId="34" xfId="20" applyFont="1" applyFill="1" applyBorder="1" applyAlignment="1">
      <alignment horizontal="center" vertical="center" wrapText="1"/>
    </xf>
    <xf numFmtId="0" fontId="39" fillId="55" borderId="39" xfId="20" applyFont="1" applyFill="1" applyBorder="1" applyAlignment="1">
      <alignment horizontal="center" vertical="center"/>
    </xf>
    <xf numFmtId="0" fontId="37" fillId="54" borderId="34" xfId="20" applyFont="1" applyFill="1" applyBorder="1" applyAlignment="1">
      <alignment horizontal="center" vertical="center" wrapText="1"/>
    </xf>
    <xf numFmtId="0" fontId="33" fillId="55" borderId="34" xfId="20" applyFont="1" applyFill="1" applyBorder="1" applyAlignment="1">
      <alignment horizontal="left" vertical="center" wrapText="1"/>
    </xf>
    <xf numFmtId="10" fontId="43" fillId="55" borderId="34" xfId="20" applyNumberFormat="1" applyFont="1" applyFill="1" applyBorder="1" applyAlignment="1">
      <alignment horizontal="left" vertical="center" wrapText="1"/>
    </xf>
    <xf numFmtId="0" fontId="33" fillId="55" borderId="39" xfId="20" applyFont="1" applyFill="1" applyBorder="1" applyAlignment="1">
      <alignment horizontal="center" vertical="center" wrapText="1"/>
    </xf>
    <xf numFmtId="10" fontId="33" fillId="10" borderId="19" xfId="22" applyNumberFormat="1" applyFont="1" applyFill="1" applyBorder="1" applyAlignment="1">
      <alignment horizontal="center" vertical="center"/>
    </xf>
    <xf numFmtId="9" fontId="33" fillId="0" borderId="19" xfId="22" applyFont="1" applyBorder="1" applyAlignment="1">
      <alignment horizontal="center" vertical="center"/>
    </xf>
    <xf numFmtId="0" fontId="45" fillId="0" borderId="83" xfId="19" applyFont="1" applyBorder="1" applyAlignment="1">
      <alignment horizontal="center" vertical="center" textRotation="90" wrapText="1"/>
    </xf>
    <xf numFmtId="0" fontId="33" fillId="0" borderId="11" xfId="19" applyFont="1" applyBorder="1" applyAlignment="1">
      <alignment horizontal="center" vertical="center"/>
    </xf>
    <xf numFmtId="0" fontId="37" fillId="58" borderId="34" xfId="20" applyFont="1" applyFill="1" applyBorder="1" applyAlignment="1">
      <alignment horizontal="center" vertical="center" wrapText="1"/>
    </xf>
    <xf numFmtId="0" fontId="40" fillId="6" borderId="34" xfId="20" applyFont="1" applyFill="1" applyBorder="1" applyAlignment="1">
      <alignment horizontal="center" vertical="center" wrapText="1"/>
    </xf>
    <xf numFmtId="0" fontId="40" fillId="59" borderId="34" xfId="20" applyFont="1" applyFill="1" applyBorder="1" applyAlignment="1">
      <alignment horizontal="center" vertical="center" wrapText="1"/>
    </xf>
    <xf numFmtId="2" fontId="37" fillId="16" borderId="34" xfId="20" applyNumberFormat="1" applyFont="1" applyFill="1" applyBorder="1" applyAlignment="1">
      <alignment horizontal="center" vertical="center" wrapText="1"/>
    </xf>
    <xf numFmtId="2" fontId="33" fillId="4" borderId="34" xfId="20" applyNumberFormat="1" applyFont="1" applyFill="1" applyBorder="1" applyAlignment="1">
      <alignment horizontal="center" vertical="center" wrapText="1"/>
    </xf>
    <xf numFmtId="2" fontId="37" fillId="2" borderId="34" xfId="20" applyNumberFormat="1" applyFont="1" applyFill="1" applyBorder="1" applyAlignment="1">
      <alignment horizontal="center" vertical="center" wrapText="1"/>
    </xf>
    <xf numFmtId="2" fontId="62" fillId="4" borderId="34" xfId="20" applyNumberFormat="1" applyFont="1" applyFill="1" applyBorder="1" applyAlignment="1">
      <alignment horizontal="center" vertical="center" wrapText="1"/>
    </xf>
    <xf numFmtId="2" fontId="33" fillId="2" borderId="34" xfId="21" applyNumberFormat="1" applyFont="1" applyFill="1" applyBorder="1" applyAlignment="1">
      <alignment horizontal="center" vertical="center" wrapText="1"/>
    </xf>
    <xf numFmtId="2" fontId="33" fillId="2" borderId="34" xfId="20" applyNumberFormat="1" applyFont="1" applyFill="1" applyBorder="1" applyAlignment="1">
      <alignment horizontal="center" vertical="center" wrapText="1"/>
    </xf>
    <xf numFmtId="10" fontId="34" fillId="4" borderId="34" xfId="20" applyNumberFormat="1" applyFont="1" applyFill="1" applyBorder="1" applyAlignment="1">
      <alignment horizontal="center" vertical="center" wrapText="1"/>
    </xf>
    <xf numFmtId="10" fontId="34" fillId="58" borderId="34" xfId="22" applyNumberFormat="1" applyFont="1" applyFill="1" applyBorder="1" applyAlignment="1">
      <alignment horizontal="center" vertical="center" wrapText="1"/>
    </xf>
    <xf numFmtId="10" fontId="64" fillId="6" borderId="34" xfId="22" applyNumberFormat="1" applyFont="1" applyFill="1" applyBorder="1" applyAlignment="1">
      <alignment horizontal="center" vertical="center" wrapText="1"/>
    </xf>
    <xf numFmtId="10" fontId="64" fillId="59" borderId="34" xfId="22" applyNumberFormat="1" applyFont="1" applyFill="1" applyBorder="1" applyAlignment="1">
      <alignment horizontal="center" vertical="center" wrapText="1"/>
    </xf>
    <xf numFmtId="10" fontId="34" fillId="54" borderId="34" xfId="22" applyNumberFormat="1" applyFont="1" applyFill="1" applyBorder="1" applyAlignment="1">
      <alignment horizontal="center" vertical="center" wrapText="1"/>
    </xf>
    <xf numFmtId="10" fontId="64" fillId="55" borderId="34" xfId="22" applyNumberFormat="1" applyFont="1" applyFill="1" applyBorder="1" applyAlignment="1">
      <alignment horizontal="center" vertical="center" wrapText="1"/>
    </xf>
    <xf numFmtId="10" fontId="64" fillId="56" borderId="34" xfId="22" applyNumberFormat="1" applyFont="1" applyFill="1" applyBorder="1" applyAlignment="1">
      <alignment horizontal="center" vertical="center" wrapText="1"/>
    </xf>
    <xf numFmtId="0" fontId="34" fillId="22" borderId="51" xfId="19" applyFont="1" applyFill="1" applyBorder="1" applyAlignment="1">
      <alignment vertical="center"/>
    </xf>
    <xf numFmtId="0" fontId="33" fillId="0" borderId="92" xfId="19" applyFont="1" applyBorder="1" applyAlignment="1">
      <alignment horizontal="left" vertical="center"/>
    </xf>
    <xf numFmtId="0" fontId="33" fillId="0" borderId="56" xfId="19" applyFont="1" applyBorder="1" applyAlignment="1">
      <alignment horizontal="left" vertical="center"/>
    </xf>
    <xf numFmtId="0" fontId="34" fillId="22" borderId="93" xfId="19" applyFont="1" applyFill="1" applyBorder="1" applyAlignment="1">
      <alignment vertical="center"/>
    </xf>
    <xf numFmtId="0" fontId="37" fillId="23" borderId="94" xfId="19" applyFont="1" applyFill="1" applyBorder="1"/>
    <xf numFmtId="0" fontId="33" fillId="0" borderId="95" xfId="19" applyFont="1" applyBorder="1" applyAlignment="1">
      <alignment vertical="center"/>
    </xf>
    <xf numFmtId="0" fontId="37" fillId="0" borderId="96" xfId="19" applyFont="1" applyBorder="1"/>
    <xf numFmtId="0" fontId="37" fillId="0" borderId="92" xfId="19" applyFont="1" applyBorder="1"/>
    <xf numFmtId="0" fontId="33" fillId="0" borderId="56" xfId="19" applyFont="1" applyBorder="1"/>
    <xf numFmtId="0" fontId="37" fillId="0" borderId="97" xfId="19" applyFont="1" applyBorder="1"/>
    <xf numFmtId="0" fontId="37" fillId="0" borderId="98" xfId="19" applyFont="1" applyBorder="1"/>
    <xf numFmtId="0" fontId="33" fillId="0" borderId="99" xfId="19" applyFont="1" applyBorder="1" applyAlignment="1">
      <alignment vertical="center"/>
    </xf>
    <xf numFmtId="0" fontId="37" fillId="0" borderId="100" xfId="19" applyFont="1" applyBorder="1"/>
    <xf numFmtId="0" fontId="37" fillId="0" borderId="101" xfId="19" applyFont="1" applyBorder="1"/>
    <xf numFmtId="10" fontId="2" fillId="10" borderId="19" xfId="19" applyNumberFormat="1" applyFill="1"/>
    <xf numFmtId="10" fontId="1" fillId="10" borderId="19" xfId="19" applyNumberFormat="1" applyFont="1" applyFill="1"/>
    <xf numFmtId="0" fontId="46" fillId="6" borderId="84" xfId="19" applyFont="1" applyFill="1" applyBorder="1" applyAlignment="1">
      <alignment horizontal="center" vertical="center" textRotation="90" wrapText="1"/>
    </xf>
    <xf numFmtId="0" fontId="46" fillId="6" borderId="54" xfId="19" applyFont="1" applyFill="1" applyBorder="1" applyAlignment="1">
      <alignment horizontal="center" vertical="center" textRotation="90" wrapText="1"/>
    </xf>
    <xf numFmtId="2" fontId="34" fillId="2" borderId="34" xfId="20" applyNumberFormat="1" applyFont="1" applyFill="1" applyBorder="1" applyAlignment="1">
      <alignment horizontal="center" vertical="center" wrapText="1"/>
    </xf>
    <xf numFmtId="0" fontId="43" fillId="0" borderId="19" xfId="20" applyFont="1" applyAlignment="1">
      <alignment horizontal="center" vertical="center" wrapText="1"/>
    </xf>
    <xf numFmtId="0" fontId="43" fillId="10" borderId="19" xfId="20" applyFont="1" applyFill="1" applyAlignment="1">
      <alignment horizontal="center" vertical="center" wrapText="1"/>
    </xf>
    <xf numFmtId="14" fontId="34" fillId="58" borderId="34" xfId="20" applyNumberFormat="1" applyFont="1" applyFill="1" applyBorder="1" applyAlignment="1">
      <alignment horizontal="center" vertical="center" wrapText="1"/>
    </xf>
    <xf numFmtId="2" fontId="34" fillId="54" borderId="34" xfId="20" applyNumberFormat="1" applyFont="1" applyFill="1" applyBorder="1" applyAlignment="1">
      <alignment horizontal="center" vertical="center" wrapText="1"/>
    </xf>
    <xf numFmtId="14" fontId="34" fillId="54" borderId="34" xfId="20" applyNumberFormat="1" applyFont="1" applyFill="1" applyBorder="1" applyAlignment="1">
      <alignment horizontal="center" vertical="center" wrapText="1"/>
    </xf>
    <xf numFmtId="2" fontId="34" fillId="62" borderId="34" xfId="20" applyNumberFormat="1" applyFont="1" applyFill="1" applyBorder="1" applyAlignment="1">
      <alignment horizontal="center" vertical="center" wrapText="1"/>
    </xf>
    <xf numFmtId="14" fontId="34" fillId="62" borderId="34" xfId="20" applyNumberFormat="1" applyFont="1" applyFill="1" applyBorder="1" applyAlignment="1">
      <alignment horizontal="center" vertical="center" wrapText="1"/>
    </xf>
    <xf numFmtId="2" fontId="34" fillId="58" borderId="34" xfId="20" applyNumberFormat="1" applyFont="1" applyFill="1" applyBorder="1" applyAlignment="1">
      <alignment horizontal="center" vertical="center" wrapText="1"/>
    </xf>
    <xf numFmtId="2" fontId="33" fillId="0" borderId="19" xfId="20" applyNumberFormat="1" applyFont="1" applyAlignment="1">
      <alignment horizontal="center" vertical="center"/>
    </xf>
    <xf numFmtId="14" fontId="54" fillId="2" borderId="34" xfId="20" applyNumberFormat="1" applyFont="1" applyFill="1" applyBorder="1" applyAlignment="1">
      <alignment horizontal="center" vertical="center" wrapText="1"/>
    </xf>
    <xf numFmtId="1" fontId="43" fillId="58" borderId="34" xfId="20" applyNumberFormat="1" applyFont="1" applyFill="1" applyBorder="1" applyAlignment="1">
      <alignment horizontal="center" vertical="center" wrapText="1"/>
    </xf>
    <xf numFmtId="1" fontId="37" fillId="54" borderId="34" xfId="20" applyNumberFormat="1" applyFont="1" applyFill="1" applyBorder="1" applyAlignment="1">
      <alignment horizontal="center" vertical="center" wrapText="1"/>
    </xf>
    <xf numFmtId="1" fontId="37" fillId="62" borderId="34" xfId="20" applyNumberFormat="1" applyFont="1" applyFill="1" applyBorder="1" applyAlignment="1">
      <alignment horizontal="center" vertical="center" wrapText="1"/>
    </xf>
    <xf numFmtId="1" fontId="34" fillId="58" borderId="34" xfId="20" applyNumberFormat="1" applyFont="1" applyFill="1" applyBorder="1" applyAlignment="1">
      <alignment horizontal="center" vertical="center" wrapText="1"/>
    </xf>
    <xf numFmtId="10" fontId="65" fillId="6" borderId="45" xfId="19" applyNumberFormat="1" applyFont="1" applyFill="1" applyBorder="1" applyAlignment="1">
      <alignment horizontal="center" vertical="center"/>
    </xf>
    <xf numFmtId="10" fontId="65" fillId="0" borderId="88" xfId="19" applyNumberFormat="1" applyFont="1" applyBorder="1" applyAlignment="1">
      <alignment horizontal="center" vertical="center"/>
    </xf>
    <xf numFmtId="10" fontId="65" fillId="60" borderId="45" xfId="19" applyNumberFormat="1" applyFont="1" applyFill="1" applyBorder="1" applyAlignment="1">
      <alignment horizontal="center" vertical="center"/>
    </xf>
    <xf numFmtId="10" fontId="65" fillId="0" borderId="5" xfId="19" applyNumberFormat="1" applyFont="1" applyBorder="1" applyAlignment="1">
      <alignment horizontal="center" vertical="center"/>
    </xf>
    <xf numFmtId="10" fontId="65" fillId="60" borderId="85" xfId="19" applyNumberFormat="1" applyFont="1" applyFill="1" applyBorder="1" applyAlignment="1">
      <alignment horizontal="center" vertical="center"/>
    </xf>
    <xf numFmtId="10" fontId="65" fillId="0" borderId="11" xfId="19" applyNumberFormat="1" applyFont="1" applyBorder="1" applyAlignment="1">
      <alignment horizontal="center" vertical="center"/>
    </xf>
    <xf numFmtId="10" fontId="66" fillId="27" borderId="57" xfId="19" applyNumberFormat="1" applyFont="1" applyFill="1" applyBorder="1" applyAlignment="1">
      <alignment horizontal="center" vertical="center"/>
    </xf>
    <xf numFmtId="10" fontId="66" fillId="27" borderId="87" xfId="19" applyNumberFormat="1" applyFont="1" applyFill="1" applyBorder="1" applyAlignment="1">
      <alignment horizontal="center" vertical="center"/>
    </xf>
    <xf numFmtId="10" fontId="66" fillId="27" borderId="46" xfId="19" applyNumberFormat="1" applyFont="1" applyFill="1" applyBorder="1" applyAlignment="1">
      <alignment horizontal="center" vertical="center"/>
    </xf>
    <xf numFmtId="0" fontId="43" fillId="0" borderId="19" xfId="20" applyFont="1" applyAlignment="1">
      <alignment horizontal="center" vertical="center"/>
    </xf>
    <xf numFmtId="2" fontId="33" fillId="4" borderId="41" xfId="20" applyNumberFormat="1" applyFont="1" applyFill="1" applyBorder="1" applyAlignment="1">
      <alignment horizontal="center" vertical="center" wrapText="1"/>
    </xf>
    <xf numFmtId="0" fontId="51" fillId="0" borderId="71" xfId="13" applyFont="1" applyBorder="1" applyAlignment="1">
      <alignment horizontal="left" vertical="center" wrapText="1"/>
    </xf>
    <xf numFmtId="0" fontId="59" fillId="0" borderId="72" xfId="13" applyFont="1" applyBorder="1" applyAlignment="1">
      <alignment vertical="center"/>
    </xf>
    <xf numFmtId="0" fontId="51" fillId="0" borderId="69" xfId="13" applyFont="1" applyBorder="1" applyAlignment="1">
      <alignment horizontal="left" vertical="center" wrapText="1"/>
    </xf>
    <xf numFmtId="0" fontId="59" fillId="0" borderId="16" xfId="13" applyFont="1" applyBorder="1" applyAlignment="1">
      <alignment vertical="center"/>
    </xf>
    <xf numFmtId="0" fontId="51" fillId="0" borderId="75" xfId="13" applyFont="1" applyBorder="1" applyAlignment="1">
      <alignment horizontal="left" vertical="center" wrapText="1"/>
    </xf>
    <xf numFmtId="0" fontId="59" fillId="0" borderId="76" xfId="13" applyFont="1" applyBorder="1" applyAlignment="1">
      <alignment vertical="center"/>
    </xf>
    <xf numFmtId="0" fontId="58" fillId="10" borderId="19" xfId="13" applyFont="1" applyFill="1" applyAlignment="1">
      <alignment horizontal="left" vertical="center" wrapText="1"/>
    </xf>
    <xf numFmtId="0" fontId="29" fillId="3" borderId="32"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24" xfId="0" applyFont="1" applyFill="1" applyBorder="1" applyAlignment="1">
      <alignment horizontal="center" vertical="center" textRotation="90" wrapText="1"/>
    </xf>
    <xf numFmtId="0" fontId="34" fillId="22" borderId="24" xfId="0" applyFont="1" applyFill="1" applyBorder="1" applyAlignment="1">
      <alignment horizontal="center" vertical="center" wrapText="1"/>
    </xf>
    <xf numFmtId="0" fontId="34" fillId="22" borderId="25" xfId="0" applyFont="1" applyFill="1" applyBorder="1" applyAlignment="1">
      <alignment horizontal="center" vertical="center" wrapText="1"/>
    </xf>
    <xf numFmtId="0" fontId="34" fillId="22" borderId="31" xfId="0" applyFont="1" applyFill="1" applyBorder="1" applyAlignment="1">
      <alignment horizontal="center" vertical="center" wrapText="1"/>
    </xf>
    <xf numFmtId="0" fontId="34" fillId="23" borderId="24" xfId="0" applyFont="1" applyFill="1" applyBorder="1" applyAlignment="1">
      <alignment horizontal="center" vertical="center" textRotation="90" wrapText="1"/>
    </xf>
    <xf numFmtId="0" fontId="34" fillId="45" borderId="25" xfId="0" applyFont="1" applyFill="1" applyBorder="1" applyAlignment="1">
      <alignment horizontal="center" vertical="center" textRotation="90" wrapText="1"/>
    </xf>
    <xf numFmtId="0" fontId="34" fillId="45" borderId="31" xfId="0" applyFont="1" applyFill="1" applyBorder="1" applyAlignment="1">
      <alignment horizontal="center" vertical="center" textRotation="90" wrapText="1"/>
    </xf>
    <xf numFmtId="0" fontId="44" fillId="63" borderId="19" xfId="20" applyFont="1" applyFill="1" applyAlignment="1">
      <alignment horizontal="center" vertical="center"/>
    </xf>
    <xf numFmtId="14" fontId="34" fillId="2" borderId="102" xfId="20" applyNumberFormat="1" applyFont="1" applyFill="1" applyBorder="1" applyAlignment="1">
      <alignment horizontal="center" vertical="center" wrapText="1"/>
    </xf>
    <xf numFmtId="14" fontId="34" fillId="2" borderId="91" xfId="20" applyNumberFormat="1" applyFont="1" applyFill="1" applyBorder="1" applyAlignment="1">
      <alignment horizontal="center" vertical="center" wrapText="1"/>
    </xf>
    <xf numFmtId="14" fontId="37" fillId="2" borderId="102" xfId="20" applyNumberFormat="1" applyFont="1" applyFill="1" applyBorder="1" applyAlignment="1">
      <alignment horizontal="center" vertical="center" wrapText="1"/>
    </xf>
    <xf numFmtId="14" fontId="37" fillId="2" borderId="91" xfId="20" applyNumberFormat="1" applyFont="1" applyFill="1" applyBorder="1" applyAlignment="1">
      <alignment horizontal="center" vertical="center" wrapText="1"/>
    </xf>
    <xf numFmtId="0" fontId="34" fillId="55" borderId="89" xfId="20" applyFont="1" applyFill="1" applyBorder="1" applyAlignment="1">
      <alignment horizontal="right" vertical="center" wrapText="1"/>
    </xf>
    <xf numFmtId="0" fontId="34" fillId="55" borderId="90" xfId="20" applyFont="1" applyFill="1" applyBorder="1" applyAlignment="1">
      <alignment horizontal="right" vertical="center" wrapText="1"/>
    </xf>
    <xf numFmtId="0" fontId="34" fillId="55" borderId="91" xfId="20" applyFont="1" applyFill="1" applyBorder="1" applyAlignment="1">
      <alignment horizontal="right" vertical="center" wrapText="1"/>
    </xf>
    <xf numFmtId="0" fontId="34" fillId="0" borderId="19" xfId="19" applyFont="1" applyAlignment="1">
      <alignment horizontal="center" vertical="center"/>
    </xf>
    <xf numFmtId="0" fontId="29" fillId="22" borderId="35" xfId="20" applyFont="1" applyFill="1" applyBorder="1" applyAlignment="1">
      <alignment horizontal="center" vertical="center" wrapText="1"/>
    </xf>
    <xf numFmtId="0" fontId="37" fillId="23" borderId="38" xfId="20" applyFont="1" applyFill="1" applyBorder="1" applyAlignment="1">
      <alignment horizontal="center" vertical="center"/>
    </xf>
    <xf numFmtId="0" fontId="29" fillId="24" borderId="36" xfId="20" applyFont="1" applyFill="1" applyBorder="1" applyAlignment="1">
      <alignment horizontal="center" vertical="center" wrapText="1"/>
    </xf>
    <xf numFmtId="0" fontId="34" fillId="25" borderId="36" xfId="20" applyFont="1" applyFill="1" applyBorder="1" applyAlignment="1">
      <alignment horizontal="center" vertical="center"/>
    </xf>
    <xf numFmtId="0" fontId="29" fillId="61" borderId="58" xfId="20" applyFont="1" applyFill="1" applyBorder="1" applyAlignment="1">
      <alignment horizontal="center" vertical="center" wrapText="1"/>
    </xf>
    <xf numFmtId="0" fontId="29" fillId="61" borderId="59" xfId="20" applyFont="1" applyFill="1" applyBorder="1" applyAlignment="1">
      <alignment horizontal="center" vertical="center" wrapText="1"/>
    </xf>
    <xf numFmtId="0" fontId="29" fillId="16" borderId="59" xfId="20" applyFont="1" applyFill="1" applyBorder="1" applyAlignment="1">
      <alignment horizontal="center" vertical="center" wrapText="1"/>
    </xf>
    <xf numFmtId="0" fontId="29" fillId="16" borderId="60" xfId="20" applyFont="1" applyFill="1" applyBorder="1" applyAlignment="1">
      <alignment horizontal="center" vertical="center" wrapText="1"/>
    </xf>
    <xf numFmtId="0" fontId="34" fillId="6" borderId="89" xfId="20" applyFont="1" applyFill="1" applyBorder="1" applyAlignment="1">
      <alignment horizontal="right" vertical="center" wrapText="1"/>
    </xf>
    <xf numFmtId="0" fontId="34" fillId="6" borderId="90" xfId="20" applyFont="1" applyFill="1" applyBorder="1" applyAlignment="1">
      <alignment horizontal="right" vertical="center" wrapText="1"/>
    </xf>
    <xf numFmtId="0" fontId="34" fillId="6" borderId="91" xfId="20" applyFont="1" applyFill="1" applyBorder="1" applyAlignment="1">
      <alignment horizontal="right" vertical="center" wrapText="1"/>
    </xf>
    <xf numFmtId="0" fontId="41" fillId="23" borderId="24" xfId="0" applyFont="1" applyFill="1" applyBorder="1" applyAlignment="1">
      <alignment horizontal="center" vertical="center" textRotation="90" wrapText="1"/>
    </xf>
    <xf numFmtId="0" fontId="41" fillId="45" borderId="25" xfId="0" applyFont="1" applyFill="1" applyBorder="1" applyAlignment="1">
      <alignment horizontal="center" vertical="center" textRotation="90" wrapText="1"/>
    </xf>
    <xf numFmtId="0" fontId="41" fillId="45" borderId="31" xfId="0" applyFont="1" applyFill="1" applyBorder="1" applyAlignment="1">
      <alignment horizontal="center" vertical="center" textRotation="90" wrapText="1"/>
    </xf>
    <xf numFmtId="0" fontId="34" fillId="25" borderId="22" xfId="18" applyFont="1" applyFill="1" applyBorder="1" applyAlignment="1">
      <alignment horizontal="center" vertical="center" wrapText="1"/>
    </xf>
    <xf numFmtId="0" fontId="34" fillId="25" borderId="10" xfId="18" applyFont="1" applyFill="1" applyBorder="1" applyAlignment="1">
      <alignment horizontal="center" vertical="center" wrapText="1"/>
    </xf>
    <xf numFmtId="0" fontId="29" fillId="25" borderId="22" xfId="18" applyFont="1" applyFill="1" applyBorder="1" applyAlignment="1">
      <alignment horizontal="center" vertical="center" wrapText="1"/>
    </xf>
    <xf numFmtId="0" fontId="37" fillId="25" borderId="10" xfId="18" applyFont="1" applyFill="1" applyBorder="1" applyAlignment="1">
      <alignment vertical="center"/>
    </xf>
    <xf numFmtId="0" fontId="29" fillId="25" borderId="80" xfId="18" applyFont="1" applyFill="1" applyBorder="1" applyAlignment="1">
      <alignment horizontal="center" vertical="center" wrapText="1"/>
    </xf>
    <xf numFmtId="0" fontId="37" fillId="25" borderId="78" xfId="18" applyFont="1" applyFill="1" applyBorder="1" applyAlignment="1">
      <alignment vertical="center"/>
    </xf>
    <xf numFmtId="0" fontId="29" fillId="24" borderId="79" xfId="18" applyFont="1" applyFill="1" applyBorder="1" applyAlignment="1">
      <alignment horizontal="center" vertical="center" wrapText="1"/>
    </xf>
    <xf numFmtId="0" fontId="37" fillId="25" borderId="9" xfId="18" applyFont="1" applyFill="1" applyBorder="1" applyAlignment="1">
      <alignment vertical="center"/>
    </xf>
    <xf numFmtId="0" fontId="29" fillId="24" borderId="22" xfId="18" applyFont="1" applyFill="1" applyBorder="1" applyAlignment="1">
      <alignment horizontal="center" vertical="center" wrapText="1"/>
    </xf>
    <xf numFmtId="0" fontId="29" fillId="24" borderId="1" xfId="18" applyFont="1" applyFill="1" applyBorder="1" applyAlignment="1">
      <alignment horizontal="center" vertical="center" wrapText="1"/>
    </xf>
    <xf numFmtId="0" fontId="37" fillId="25" borderId="23" xfId="18" applyFont="1" applyFill="1" applyBorder="1" applyAlignment="1">
      <alignment vertical="center"/>
    </xf>
    <xf numFmtId="0" fontId="37" fillId="25" borderId="23" xfId="18" applyFont="1" applyFill="1" applyBorder="1" applyAlignment="1">
      <alignment horizontal="center" vertical="center"/>
    </xf>
    <xf numFmtId="0" fontId="41" fillId="23" borderId="77" xfId="0" applyFont="1" applyFill="1" applyBorder="1" applyAlignment="1">
      <alignment horizontal="center" vertical="center" wrapText="1"/>
    </xf>
    <xf numFmtId="0" fontId="48" fillId="0" borderId="77" xfId="0" applyFont="1" applyBorder="1" applyAlignment="1">
      <alignment horizontal="center" vertical="center" wrapText="1"/>
    </xf>
    <xf numFmtId="0" fontId="49" fillId="0" borderId="77" xfId="0" applyFont="1" applyBorder="1" applyAlignment="1">
      <alignment horizontal="center" vertical="center" wrapText="1"/>
    </xf>
    <xf numFmtId="14" fontId="49" fillId="0" borderId="77" xfId="0" applyNumberFormat="1" applyFont="1" applyBorder="1" applyAlignment="1">
      <alignment horizontal="center" vertical="center" wrapText="1"/>
    </xf>
    <xf numFmtId="0" fontId="36" fillId="0" borderId="38" xfId="0" applyFont="1" applyBorder="1" applyAlignment="1">
      <alignment horizontal="center" vertical="center" wrapText="1"/>
    </xf>
    <xf numFmtId="0" fontId="35" fillId="0" borderId="34" xfId="0" applyFont="1" applyBorder="1" applyAlignment="1">
      <alignment horizontal="left" vertical="center" wrapText="1"/>
    </xf>
    <xf numFmtId="0" fontId="36" fillId="0" borderId="40" xfId="0" applyFont="1" applyBorder="1" applyAlignment="1">
      <alignment horizontal="center" vertical="center" wrapText="1"/>
    </xf>
    <xf numFmtId="0" fontId="35" fillId="0" borderId="41" xfId="0" applyFont="1" applyBorder="1" applyAlignment="1">
      <alignment horizontal="left" vertical="center" wrapText="1"/>
    </xf>
    <xf numFmtId="0" fontId="36" fillId="0" borderId="35" xfId="0" applyFont="1" applyBorder="1" applyAlignment="1">
      <alignment horizontal="center" vertical="center" wrapText="1"/>
    </xf>
    <xf numFmtId="0" fontId="35" fillId="0" borderId="36" xfId="0" applyFont="1" applyBorder="1" applyAlignment="1">
      <alignment horizontal="left" vertical="center" wrapText="1"/>
    </xf>
    <xf numFmtId="0" fontId="52" fillId="10" borderId="34" xfId="0" applyFont="1" applyFill="1" applyBorder="1" applyAlignment="1">
      <alignment horizontal="left" vertical="center" wrapText="1"/>
    </xf>
    <xf numFmtId="0" fontId="56" fillId="43" borderId="36" xfId="0" applyFont="1" applyFill="1" applyBorder="1" applyAlignment="1">
      <alignment horizontal="center" vertical="center"/>
    </xf>
    <xf numFmtId="0" fontId="56" fillId="43" borderId="34" xfId="0" applyFont="1" applyFill="1" applyBorder="1" applyAlignment="1">
      <alignment horizontal="center" vertical="center"/>
    </xf>
    <xf numFmtId="0" fontId="56" fillId="0" borderId="36" xfId="0" applyFont="1" applyBorder="1" applyAlignment="1">
      <alignment horizontal="center" vertical="center" wrapText="1"/>
    </xf>
    <xf numFmtId="0" fontId="56" fillId="0" borderId="34" xfId="0" applyFont="1" applyBorder="1" applyAlignment="1">
      <alignment horizontal="center" vertical="center" wrapText="1"/>
    </xf>
    <xf numFmtId="0" fontId="54" fillId="2" borderId="38" xfId="0" applyFont="1" applyFill="1" applyBorder="1" applyAlignment="1">
      <alignment horizontal="center" vertical="center" wrapText="1"/>
    </xf>
    <xf numFmtId="0" fontId="54" fillId="2" borderId="40" xfId="0" applyFont="1" applyFill="1" applyBorder="1" applyAlignment="1">
      <alignment horizontal="center" vertical="center" wrapText="1"/>
    </xf>
    <xf numFmtId="0" fontId="52" fillId="10" borderId="41" xfId="0" applyFont="1" applyFill="1" applyBorder="1" applyAlignment="1">
      <alignment horizontal="left" vertical="center" wrapText="1"/>
    </xf>
    <xf numFmtId="0" fontId="56" fillId="0" borderId="36" xfId="0" applyFont="1" applyBorder="1" applyAlignment="1">
      <alignment horizontal="left" vertical="center" wrapText="1"/>
    </xf>
    <xf numFmtId="0" fontId="56" fillId="0" borderId="34" xfId="0" applyFont="1" applyBorder="1" applyAlignment="1">
      <alignment horizontal="left" vertical="center" wrapText="1"/>
    </xf>
    <xf numFmtId="9" fontId="35" fillId="10" borderId="34" xfId="0" applyNumberFormat="1" applyFont="1" applyFill="1" applyBorder="1" applyAlignment="1">
      <alignment horizontal="left" vertical="center" wrapText="1"/>
    </xf>
    <xf numFmtId="9" fontId="36" fillId="10" borderId="38" xfId="0" applyNumberFormat="1" applyFont="1" applyFill="1" applyBorder="1" applyAlignment="1">
      <alignment horizontal="center" vertical="center" wrapText="1"/>
    </xf>
    <xf numFmtId="0" fontId="36" fillId="0" borderId="61" xfId="0" applyFont="1" applyBorder="1" applyAlignment="1">
      <alignment horizontal="center" vertical="center" wrapText="1"/>
    </xf>
    <xf numFmtId="0" fontId="35" fillId="0" borderId="62" xfId="0" applyFont="1" applyBorder="1" applyAlignment="1">
      <alignment horizontal="left" vertical="center" wrapText="1"/>
    </xf>
    <xf numFmtId="0" fontId="36" fillId="0" borderId="36" xfId="0" applyFont="1" applyBorder="1" applyAlignment="1">
      <alignment horizontal="left" vertical="center" wrapText="1"/>
    </xf>
    <xf numFmtId="0" fontId="36" fillId="0" borderId="34" xfId="0" applyFont="1" applyBorder="1" applyAlignment="1">
      <alignment horizontal="left" vertical="center" wrapText="1"/>
    </xf>
    <xf numFmtId="0" fontId="36" fillId="0" borderId="41" xfId="0" applyFont="1" applyBorder="1" applyAlignment="1">
      <alignment horizontal="left" vertical="center" wrapText="1"/>
    </xf>
    <xf numFmtId="0" fontId="36" fillId="10" borderId="38" xfId="0" applyFont="1" applyFill="1" applyBorder="1" applyAlignment="1">
      <alignment horizontal="center" vertical="center" wrapText="1"/>
    </xf>
    <xf numFmtId="0" fontId="36" fillId="10" borderId="34" xfId="0" applyFont="1" applyFill="1" applyBorder="1" applyAlignment="1">
      <alignment horizontal="left" vertical="center" wrapText="1"/>
    </xf>
    <xf numFmtId="0" fontId="36" fillId="37" borderId="67" xfId="0" applyFont="1" applyFill="1" applyBorder="1" applyAlignment="1">
      <alignment horizontal="center" vertical="center"/>
    </xf>
    <xf numFmtId="0" fontId="35" fillId="12" borderId="64" xfId="0" applyFont="1" applyFill="1" applyBorder="1" applyAlignment="1">
      <alignment horizontal="center" vertical="center" wrapText="1"/>
    </xf>
    <xf numFmtId="0" fontId="35" fillId="12" borderId="49" xfId="0" applyFont="1" applyFill="1" applyBorder="1" applyAlignment="1">
      <alignment horizontal="center" vertical="center" wrapText="1"/>
    </xf>
    <xf numFmtId="0" fontId="52" fillId="2" borderId="34" xfId="0" applyFont="1" applyFill="1" applyBorder="1" applyAlignment="1">
      <alignment horizontal="left" vertical="center" wrapText="1"/>
    </xf>
    <xf numFmtId="10" fontId="18" fillId="0" borderId="24" xfId="1" applyNumberFormat="1" applyFont="1" applyBorder="1" applyAlignment="1">
      <alignment horizontal="center" vertical="center" wrapText="1"/>
    </xf>
    <xf numFmtId="0" fontId="10"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25" xfId="1" applyFont="1" applyBorder="1" applyAlignment="1">
      <alignment horizontal="left" vertical="top" wrapText="1"/>
    </xf>
    <xf numFmtId="0" fontId="10" fillId="0" borderId="31" xfId="1" applyFont="1" applyBorder="1" applyAlignment="1">
      <alignment horizontal="left" vertical="top" wrapText="1"/>
    </xf>
    <xf numFmtId="0" fontId="10" fillId="11" borderId="24" xfId="1" applyFont="1" applyFill="1" applyBorder="1" applyAlignment="1">
      <alignment horizontal="center" vertical="center" wrapText="1"/>
    </xf>
    <xf numFmtId="0" fontId="11" fillId="0" borderId="25" xfId="1" applyFont="1" applyBorder="1" applyAlignment="1">
      <alignment horizontal="center" vertical="center" wrapText="1"/>
    </xf>
    <xf numFmtId="0" fontId="11" fillId="0" borderId="31" xfId="1" applyFont="1" applyBorder="1" applyAlignment="1">
      <alignment horizontal="center" vertical="center" wrapText="1"/>
    </xf>
    <xf numFmtId="0" fontId="18" fillId="0" borderId="24" xfId="1" applyFont="1" applyBorder="1" applyAlignment="1">
      <alignment horizontal="center" vertical="center" wrapText="1"/>
    </xf>
    <xf numFmtId="9" fontId="18" fillId="0" borderId="24" xfId="1" applyNumberFormat="1" applyFont="1" applyBorder="1" applyAlignment="1">
      <alignment horizontal="center" vertical="center" wrapText="1"/>
    </xf>
    <xf numFmtId="0" fontId="19" fillId="0" borderId="24" xfId="1" applyFont="1" applyBorder="1" applyAlignment="1">
      <alignment horizontal="center" vertical="center" wrapText="1"/>
    </xf>
    <xf numFmtId="0" fontId="10" fillId="6" borderId="24" xfId="1" applyFont="1" applyFill="1" applyBorder="1" applyAlignment="1">
      <alignment horizontal="center" vertical="center" wrapText="1"/>
    </xf>
    <xf numFmtId="0" fontId="11" fillId="10" borderId="24" xfId="1" applyFont="1" applyFill="1" applyBorder="1" applyAlignment="1">
      <alignment horizontal="center" vertical="center" wrapText="1"/>
    </xf>
    <xf numFmtId="0" fontId="11" fillId="10" borderId="24" xfId="1" applyFont="1" applyFill="1" applyBorder="1" applyAlignment="1">
      <alignment horizontal="center" vertical="center" textRotation="90" wrapText="1"/>
    </xf>
    <xf numFmtId="0" fontId="10" fillId="10" borderId="25" xfId="1" applyFont="1" applyFill="1" applyBorder="1" applyAlignment="1">
      <alignment horizontal="center" vertical="center" textRotation="90" wrapText="1"/>
    </xf>
    <xf numFmtId="0" fontId="10" fillId="10" borderId="28" xfId="1" applyFont="1" applyFill="1" applyBorder="1" applyAlignment="1">
      <alignment horizontal="center" vertical="center" textRotation="90" wrapText="1"/>
    </xf>
    <xf numFmtId="0" fontId="10" fillId="10" borderId="31" xfId="1" applyFont="1" applyFill="1" applyBorder="1" applyAlignment="1">
      <alignment horizontal="center" vertical="center" textRotation="90" wrapText="1"/>
    </xf>
    <xf numFmtId="0" fontId="10" fillId="12" borderId="24" xfId="1" applyFont="1" applyFill="1" applyBorder="1" applyAlignment="1">
      <alignment horizontal="center" vertical="center" wrapText="1"/>
    </xf>
    <xf numFmtId="0" fontId="10" fillId="12" borderId="25" xfId="1" applyFont="1" applyFill="1" applyBorder="1" applyAlignment="1">
      <alignment horizontal="center" vertical="center" wrapText="1"/>
    </xf>
    <xf numFmtId="0" fontId="10" fillId="12" borderId="28" xfId="1" applyFont="1" applyFill="1" applyBorder="1" applyAlignment="1">
      <alignment horizontal="center" vertical="center" wrapText="1"/>
    </xf>
    <xf numFmtId="0" fontId="10" fillId="14" borderId="24" xfId="1" applyFont="1" applyFill="1" applyBorder="1" applyAlignment="1">
      <alignment horizontal="center" vertical="center" wrapText="1"/>
    </xf>
    <xf numFmtId="0" fontId="10" fillId="15" borderId="24" xfId="1" applyFont="1" applyFill="1" applyBorder="1" applyAlignment="1">
      <alignment horizontal="center" vertical="center" wrapText="1"/>
    </xf>
    <xf numFmtId="0" fontId="13" fillId="9" borderId="27" xfId="1" applyFont="1" applyFill="1" applyBorder="1" applyAlignment="1">
      <alignment horizontal="center" vertical="center" wrapText="1"/>
    </xf>
    <xf numFmtId="0" fontId="10" fillId="11" borderId="24" xfId="1" applyFont="1" applyFill="1" applyBorder="1" applyAlignment="1">
      <alignment horizontal="center" vertical="center" textRotation="90" wrapText="1"/>
    </xf>
    <xf numFmtId="0" fontId="10" fillId="10" borderId="24" xfId="1" applyFont="1" applyFill="1" applyBorder="1" applyAlignment="1">
      <alignment horizontal="center" vertical="center" textRotation="90" wrapText="1"/>
    </xf>
    <xf numFmtId="0" fontId="10" fillId="13" borderId="24" xfId="1" applyFont="1" applyFill="1" applyBorder="1" applyAlignment="1">
      <alignment horizontal="center" vertical="center" wrapText="1"/>
    </xf>
    <xf numFmtId="0" fontId="10" fillId="0" borderId="24" xfId="1" applyFont="1" applyBorder="1" applyAlignment="1">
      <alignment horizontal="center" vertical="center" wrapText="1"/>
    </xf>
    <xf numFmtId="0" fontId="13" fillId="9" borderId="24" xfId="1" applyFont="1" applyFill="1" applyBorder="1" applyAlignment="1">
      <alignment horizontal="center" vertical="center"/>
    </xf>
    <xf numFmtId="0" fontId="13" fillId="9" borderId="24" xfId="1" applyFont="1" applyFill="1" applyBorder="1" applyAlignment="1">
      <alignment horizontal="center" vertical="center" wrapText="1"/>
    </xf>
    <xf numFmtId="0" fontId="12" fillId="0" borderId="26" xfId="1" applyFont="1" applyBorder="1" applyAlignment="1">
      <alignment horizontal="center" vertical="center" wrapText="1"/>
    </xf>
    <xf numFmtId="0" fontId="13" fillId="7" borderId="24" xfId="1" applyFont="1" applyFill="1" applyBorder="1" applyAlignment="1">
      <alignment horizontal="center" vertical="center" textRotation="90" wrapText="1"/>
    </xf>
    <xf numFmtId="0" fontId="13" fillId="7" borderId="24"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4" xfId="1" applyFont="1" applyFill="1" applyBorder="1" applyAlignment="1">
      <alignment horizontal="center" vertical="center" wrapText="1"/>
    </xf>
    <xf numFmtId="0" fontId="14" fillId="9" borderId="27" xfId="1" applyFont="1" applyFill="1" applyBorder="1" applyAlignment="1">
      <alignment horizontal="center" vertical="center" wrapText="1"/>
    </xf>
    <xf numFmtId="0" fontId="37" fillId="0" borderId="19" xfId="19" applyFont="1" applyAlignment="1"/>
  </cellXfs>
  <cellStyles count="23">
    <cellStyle name="Hipervínculo" xfId="5" builtinId="8"/>
    <cellStyle name="Hipervínculo 2" xfId="7" xr:uid="{627D36FE-0894-4D22-BFB7-4D92501055F0}"/>
    <cellStyle name="Millares 2" xfId="10" xr:uid="{DCAFBBF5-8A23-4607-9810-18F6DE7A6599}"/>
    <cellStyle name="Normal" xfId="0" builtinId="0"/>
    <cellStyle name="Normal 2" xfId="1" xr:uid="{08B659DB-C522-4E1F-B24A-538E031F5232}"/>
    <cellStyle name="Normal 2 2" xfId="8" xr:uid="{B8D8A750-A9E0-42DC-9FAF-BB03159DECDD}"/>
    <cellStyle name="Normal 2 2 2" xfId="12" xr:uid="{C5B6A510-90CE-4571-A089-276FB80AF7C6}"/>
    <cellStyle name="Normal 2 2 2 2" xfId="17" xr:uid="{717C0B95-D959-409A-A0FA-E6A9A0F9941E}"/>
    <cellStyle name="Normal 2 2 2 2 2" xfId="21" xr:uid="{3F258F76-1E07-4AC0-9591-A73121DF9045}"/>
    <cellStyle name="Normal 3" xfId="3" xr:uid="{3AAEC61D-B5C2-414D-97EC-0ACF156EF88E}"/>
    <cellStyle name="Normal 4" xfId="6" xr:uid="{B9D6F23E-6687-4306-A29E-BE3FE01D75A7}"/>
    <cellStyle name="Normal 4 2" xfId="11" xr:uid="{81FD77FC-4C59-4FB4-814D-7BDBE0B1CDB5}"/>
    <cellStyle name="Normal 4 2 2" xfId="15" xr:uid="{DF53B21C-2B86-4800-8285-EF1A19CB08DA}"/>
    <cellStyle name="Normal 4 2 2 2" xfId="20" xr:uid="{0F55D76C-96DD-4EF4-9AC3-307326AE81A6}"/>
    <cellStyle name="Normal 4 3" xfId="14" xr:uid="{BBF9ED1C-92CD-46A8-8F8C-2FCFBFDAF137}"/>
    <cellStyle name="Normal 5" xfId="13" xr:uid="{174B70EF-4C88-416A-AC99-94CBFB26BFBA}"/>
    <cellStyle name="Normal 5 2" xfId="16" xr:uid="{691BEA2C-5962-441E-A0E0-5B483D6B2441}"/>
    <cellStyle name="Normal 5 2 2" xfId="19" xr:uid="{AB260E79-3125-4E06-ADEC-9FCFCD19CD44}"/>
    <cellStyle name="Normal 6" xfId="18" xr:uid="{D9FF468C-246C-4014-89AB-90BFD68292BE}"/>
    <cellStyle name="Porcentaje" xfId="22" builtinId="5"/>
    <cellStyle name="Porcentaje 2" xfId="2" xr:uid="{523473C4-9EF8-4B43-9711-78C1C247E569}"/>
    <cellStyle name="Porcentaje 3" xfId="4" xr:uid="{95DA3D11-A212-4621-9CEF-C6BB6DD2A73B}"/>
    <cellStyle name="Porcentaje 3 2" xfId="9" xr:uid="{CA74A659-8616-47E9-9C5C-3A798444DEAD}"/>
  </cellStyles>
  <dxfs count="0"/>
  <tableStyles count="0" defaultTableStyle="TableStyleMedium2" defaultPivotStyle="PivotStyleLight16"/>
  <colors>
    <mruColors>
      <color rgb="FF000066"/>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Q1'!$B$3:$B$8</c:f>
              <c:numCache>
                <c:formatCode>General</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0-1AC2-4E3F-B501-AFD7BC757636}"/>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F8D4-4B7F-9781-4C7938F0FFFB}"/>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F8D4-4B7F-9781-4C7938F0FFFB}"/>
            </c:ext>
          </c:extLst>
        </c:ser>
        <c:ser>
          <c:idx val="2"/>
          <c:order val="2"/>
          <c:tx>
            <c:strRef>
              <c:f>'3. SEGUIMIENTO PAI Q1'!$D$100</c:f>
              <c:strCache>
                <c:ptCount val="1"/>
                <c:pt idx="0">
                  <c:v>Entregables Programados Q1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Q1'!$D$101:$D$106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2-F8D4-4B7F-9781-4C7938F0FFFB}"/>
            </c:ext>
          </c:extLst>
        </c:ser>
        <c:ser>
          <c:idx val="3"/>
          <c:order val="3"/>
          <c:tx>
            <c:strRef>
              <c:f>'3. SEGUIMIENTO PAI Q1'!$E$100</c:f>
              <c:strCache>
                <c:ptCount val="1"/>
                <c:pt idx="0">
                  <c:v>Entregables cumplidos Q1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Q1'!$E$101:$E$106</c:f>
              <c:numCache>
                <c:formatCode>0</c:formatCode>
                <c:ptCount val="6"/>
                <c:pt idx="0">
                  <c:v>8</c:v>
                </c:pt>
                <c:pt idx="1">
                  <c:v>2</c:v>
                </c:pt>
                <c:pt idx="2">
                  <c:v>3</c:v>
                </c:pt>
                <c:pt idx="3">
                  <c:v>0</c:v>
                </c:pt>
                <c:pt idx="4">
                  <c:v>4</c:v>
                </c:pt>
                <c:pt idx="5">
                  <c:v>9</c:v>
                </c:pt>
              </c:numCache>
            </c:numRef>
          </c:val>
          <c:extLst>
            <c:ext xmlns:c16="http://schemas.microsoft.com/office/drawing/2014/chart" uri="{C3380CC4-5D6E-409C-BE32-E72D297353CC}">
              <c16:uniqueId val="{00000003-F8D4-4B7F-9781-4C7938F0FFFB}"/>
            </c:ext>
          </c:extLst>
        </c:ser>
        <c:dLbls>
          <c:dLblPos val="outEnd"/>
          <c:showLegendKey val="0"/>
          <c:showVal val="1"/>
          <c:showCatName val="0"/>
          <c:showSerName val="0"/>
          <c:showPercent val="0"/>
          <c:showBubbleSize val="0"/>
        </c:dLbls>
        <c:gapWidth val="219"/>
        <c:overlap val="-27"/>
        <c:axId val="450589056"/>
        <c:axId val="450589536"/>
      </c:barChart>
      <c:catAx>
        <c:axId val="4505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0589536"/>
        <c:crosses val="autoZero"/>
        <c:auto val="1"/>
        <c:lblAlgn val="ctr"/>
        <c:lblOffset val="100"/>
        <c:noMultiLvlLbl val="0"/>
      </c:catAx>
      <c:valAx>
        <c:axId val="450589536"/>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4505890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B41B-4022-85D7-2FFA243FA57D}"/>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B41B-4022-85D7-2FFA243FA57D}"/>
            </c:ext>
          </c:extLst>
        </c:ser>
        <c:ser>
          <c:idx val="2"/>
          <c:order val="2"/>
          <c:tx>
            <c:strRef>
              <c:f>'3. SEGUIMIENTO PAI Q1'!$F$100</c:f>
              <c:strCache>
                <c:ptCount val="1"/>
                <c:pt idx="0">
                  <c:v>Entregables Programados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Q1'!$F$101:$F$106</c:f>
              <c:numCache>
                <c:formatCode>0</c:formatCode>
                <c:ptCount val="6"/>
                <c:pt idx="0">
                  <c:v>8</c:v>
                </c:pt>
                <c:pt idx="1">
                  <c:v>9</c:v>
                </c:pt>
                <c:pt idx="2">
                  <c:v>5</c:v>
                </c:pt>
                <c:pt idx="3">
                  <c:v>2</c:v>
                </c:pt>
                <c:pt idx="4">
                  <c:v>6</c:v>
                </c:pt>
                <c:pt idx="5">
                  <c:v>10</c:v>
                </c:pt>
              </c:numCache>
            </c:numRef>
          </c:val>
          <c:extLst>
            <c:ext xmlns:c16="http://schemas.microsoft.com/office/drawing/2014/chart" uri="{C3380CC4-5D6E-409C-BE32-E72D297353CC}">
              <c16:uniqueId val="{00000002-B41B-4022-85D7-2FFA243FA57D}"/>
            </c:ext>
          </c:extLst>
        </c:ser>
        <c:ser>
          <c:idx val="3"/>
          <c:order val="3"/>
          <c:tx>
            <c:strRef>
              <c:f>'3. SEGUIMIENTO PAI Q1'!$G$100</c:f>
              <c:strCache>
                <c:ptCount val="1"/>
                <c:pt idx="0">
                  <c:v>Entregables cumplidos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Q1'!$G$101:$G$106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41B-4022-85D7-2FFA243FA57D}"/>
            </c:ext>
          </c:extLst>
        </c:ser>
        <c:dLbls>
          <c:dLblPos val="outEnd"/>
          <c:showLegendKey val="0"/>
          <c:showVal val="1"/>
          <c:showCatName val="0"/>
          <c:showSerName val="0"/>
          <c:showPercent val="0"/>
          <c:showBubbleSize val="0"/>
        </c:dLbls>
        <c:gapWidth val="219"/>
        <c:overlap val="-27"/>
        <c:axId val="701716928"/>
        <c:axId val="701717888"/>
      </c:barChart>
      <c:catAx>
        <c:axId val="70171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717888"/>
        <c:crosses val="autoZero"/>
        <c:auto val="1"/>
        <c:lblAlgn val="ctr"/>
        <c:lblOffset val="100"/>
        <c:noMultiLvlLbl val="0"/>
      </c:catAx>
      <c:valAx>
        <c:axId val="70171788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7169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71EA-4E9C-8111-206AC5A84876}"/>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71EA-4E9C-8111-206AC5A84876}"/>
            </c:ext>
          </c:extLst>
        </c:ser>
        <c:ser>
          <c:idx val="2"/>
          <c:order val="2"/>
          <c:tx>
            <c:strRef>
              <c:f>'3. SEGUIMIENTO PAI Q1'!$H$100</c:f>
              <c:strCache>
                <c:ptCount val="1"/>
                <c:pt idx="0">
                  <c:v>Entregables Programados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Q1'!$H$101:$H$106</c:f>
              <c:numCache>
                <c:formatCode>0</c:formatCode>
                <c:ptCount val="6"/>
                <c:pt idx="0">
                  <c:v>9</c:v>
                </c:pt>
                <c:pt idx="1">
                  <c:v>10</c:v>
                </c:pt>
                <c:pt idx="2">
                  <c:v>3</c:v>
                </c:pt>
                <c:pt idx="3">
                  <c:v>3</c:v>
                </c:pt>
                <c:pt idx="4">
                  <c:v>6</c:v>
                </c:pt>
                <c:pt idx="5">
                  <c:v>2</c:v>
                </c:pt>
              </c:numCache>
            </c:numRef>
          </c:val>
          <c:extLst>
            <c:ext xmlns:c16="http://schemas.microsoft.com/office/drawing/2014/chart" uri="{C3380CC4-5D6E-409C-BE32-E72D297353CC}">
              <c16:uniqueId val="{00000002-71EA-4E9C-8111-206AC5A84876}"/>
            </c:ext>
          </c:extLst>
        </c:ser>
        <c:ser>
          <c:idx val="3"/>
          <c:order val="3"/>
          <c:tx>
            <c:strRef>
              <c:f>'3. SEGUIMIENTO PAI Q1'!$I$100</c:f>
              <c:strCache>
                <c:ptCount val="1"/>
                <c:pt idx="0">
                  <c:v>Entregables cumplidos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Q1'!$I$101:$I$106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1EA-4E9C-8111-206AC5A84876}"/>
            </c:ext>
          </c:extLst>
        </c:ser>
        <c:dLbls>
          <c:dLblPos val="outEnd"/>
          <c:showLegendKey val="0"/>
          <c:showVal val="1"/>
          <c:showCatName val="0"/>
          <c:showSerName val="0"/>
          <c:showPercent val="0"/>
          <c:showBubbleSize val="0"/>
        </c:dLbls>
        <c:gapWidth val="219"/>
        <c:overlap val="-27"/>
        <c:axId val="28000400"/>
        <c:axId val="28009520"/>
      </c:barChart>
      <c:catAx>
        <c:axId val="280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09520"/>
        <c:crosses val="autoZero"/>
        <c:auto val="1"/>
        <c:lblAlgn val="ctr"/>
        <c:lblOffset val="100"/>
        <c:noMultiLvlLbl val="0"/>
      </c:catAx>
      <c:valAx>
        <c:axId val="280095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0040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44E2-49D7-B3D0-BBD67F93ED62}"/>
            </c:ext>
          </c:extLst>
        </c:ser>
        <c:ser>
          <c:idx val="1"/>
          <c:order val="1"/>
          <c:tx>
            <c:strRef>
              <c:f>'3. SEGUIMIENTO PAI Q1'!$C$100</c:f>
              <c:strCache>
                <c:ptCount val="1"/>
                <c:pt idx="0">
                  <c:v>Entregables programados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Q1'!$C$101:$C$106</c:f>
              <c:numCache>
                <c:formatCode>0</c:formatCode>
                <c:ptCount val="6"/>
                <c:pt idx="0">
                  <c:v>33</c:v>
                </c:pt>
                <c:pt idx="1">
                  <c:v>37</c:v>
                </c:pt>
                <c:pt idx="2">
                  <c:v>20</c:v>
                </c:pt>
                <c:pt idx="3">
                  <c:v>7</c:v>
                </c:pt>
                <c:pt idx="4">
                  <c:v>22</c:v>
                </c:pt>
                <c:pt idx="5">
                  <c:v>32</c:v>
                </c:pt>
              </c:numCache>
            </c:numRef>
          </c:val>
          <c:extLst>
            <c:ext xmlns:c16="http://schemas.microsoft.com/office/drawing/2014/chart" uri="{C3380CC4-5D6E-409C-BE32-E72D297353CC}">
              <c16:uniqueId val="{00000001-44E2-49D7-B3D0-BBD67F93ED62}"/>
            </c:ext>
          </c:extLst>
        </c:ser>
        <c:ser>
          <c:idx val="2"/>
          <c:order val="2"/>
          <c:tx>
            <c:strRef>
              <c:f>'3. SEGUIMIENTO PAI Q1'!$J$100</c:f>
              <c:strCache>
                <c:ptCount val="1"/>
                <c:pt idx="0">
                  <c:v>Entregables Programados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Q1'!$J$101:$J$106</c:f>
              <c:numCache>
                <c:formatCode>0</c:formatCode>
                <c:ptCount val="6"/>
                <c:pt idx="0">
                  <c:v>8</c:v>
                </c:pt>
                <c:pt idx="1">
                  <c:v>16</c:v>
                </c:pt>
                <c:pt idx="2">
                  <c:v>9</c:v>
                </c:pt>
                <c:pt idx="3">
                  <c:v>2</c:v>
                </c:pt>
                <c:pt idx="4">
                  <c:v>6</c:v>
                </c:pt>
                <c:pt idx="5">
                  <c:v>11</c:v>
                </c:pt>
              </c:numCache>
            </c:numRef>
          </c:val>
          <c:extLst>
            <c:ext xmlns:c16="http://schemas.microsoft.com/office/drawing/2014/chart" uri="{C3380CC4-5D6E-409C-BE32-E72D297353CC}">
              <c16:uniqueId val="{00000002-44E2-49D7-B3D0-BBD67F93ED62}"/>
            </c:ext>
          </c:extLst>
        </c:ser>
        <c:ser>
          <c:idx val="3"/>
          <c:order val="3"/>
          <c:tx>
            <c:strRef>
              <c:f>'3. SEGUIMIENTO PAI Q1'!$K$100</c:f>
              <c:strCache>
                <c:ptCount val="1"/>
                <c:pt idx="0">
                  <c:v>Entregables cumplidos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Q1'!$K$101:$K$106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4E2-49D7-B3D0-BBD67F93ED62}"/>
            </c:ext>
          </c:extLst>
        </c:ser>
        <c:dLbls>
          <c:dLblPos val="outEnd"/>
          <c:showLegendKey val="0"/>
          <c:showVal val="1"/>
          <c:showCatName val="0"/>
          <c:showSerName val="0"/>
          <c:showPercent val="0"/>
          <c:showBubbleSize val="0"/>
        </c:dLbls>
        <c:gapWidth val="219"/>
        <c:overlap val="-27"/>
        <c:axId val="28015760"/>
        <c:axId val="28016240"/>
      </c:barChart>
      <c:catAx>
        <c:axId val="2801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16240"/>
        <c:crosses val="autoZero"/>
        <c:auto val="1"/>
        <c:lblAlgn val="ctr"/>
        <c:lblOffset val="100"/>
        <c:noMultiLvlLbl val="0"/>
      </c:catAx>
      <c:valAx>
        <c:axId val="2801624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1576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5A4F-45FB-87B8-52E6F87D7572}"/>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5A4F-45FB-87B8-52E6F87D7572}"/>
            </c:ext>
          </c:extLst>
        </c:ser>
        <c:ser>
          <c:idx val="2"/>
          <c:order val="2"/>
          <c:tx>
            <c:strRef>
              <c:f>'3. SEGUIMIENTO PAI Q1'!$M$100</c:f>
              <c:strCache>
                <c:ptCount val="1"/>
                <c:pt idx="0">
                  <c:v>Actividades programadas Q1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Q1'!$M$101:$M$106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2-5A4F-45FB-87B8-52E6F87D7572}"/>
            </c:ext>
          </c:extLst>
        </c:ser>
        <c:ser>
          <c:idx val="3"/>
          <c:order val="3"/>
          <c:tx>
            <c:strRef>
              <c:f>'3. SEGUIMIENTO PAI Q1'!$N$100</c:f>
              <c:strCache>
                <c:ptCount val="1"/>
                <c:pt idx="0">
                  <c:v>Actividades cumplidas Q1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Q1'!$N$101:$N$106</c:f>
              <c:numCache>
                <c:formatCode>0</c:formatCode>
                <c:ptCount val="6"/>
                <c:pt idx="0">
                  <c:v>4</c:v>
                </c:pt>
                <c:pt idx="1">
                  <c:v>2</c:v>
                </c:pt>
                <c:pt idx="2">
                  <c:v>1</c:v>
                </c:pt>
                <c:pt idx="3">
                  <c:v>0</c:v>
                </c:pt>
                <c:pt idx="4">
                  <c:v>4</c:v>
                </c:pt>
                <c:pt idx="5">
                  <c:v>9</c:v>
                </c:pt>
              </c:numCache>
            </c:numRef>
          </c:val>
          <c:extLst>
            <c:ext xmlns:c16="http://schemas.microsoft.com/office/drawing/2014/chart" uri="{C3380CC4-5D6E-409C-BE32-E72D297353CC}">
              <c16:uniqueId val="{00000003-5A4F-45FB-87B8-52E6F87D7572}"/>
            </c:ext>
          </c:extLst>
        </c:ser>
        <c:dLbls>
          <c:dLblPos val="outEnd"/>
          <c:showLegendKey val="0"/>
          <c:showVal val="1"/>
          <c:showCatName val="0"/>
          <c:showSerName val="0"/>
          <c:showPercent val="0"/>
          <c:showBubbleSize val="0"/>
        </c:dLbls>
        <c:gapWidth val="219"/>
        <c:overlap val="-27"/>
        <c:axId val="1406499472"/>
        <c:axId val="1406499952"/>
      </c:barChart>
      <c:catAx>
        <c:axId val="14064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06499952"/>
        <c:crosses val="autoZero"/>
        <c:auto val="1"/>
        <c:lblAlgn val="ctr"/>
        <c:lblOffset val="100"/>
        <c:noMultiLvlLbl val="0"/>
      </c:catAx>
      <c:valAx>
        <c:axId val="1406499952"/>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4064994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D442-49C4-86D9-5C8F8CF06C3F}"/>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D442-49C4-86D9-5C8F8CF06C3F}"/>
            </c:ext>
          </c:extLst>
        </c:ser>
        <c:ser>
          <c:idx val="2"/>
          <c:order val="2"/>
          <c:tx>
            <c:strRef>
              <c:f>'3. SEGUIMIENTO PAI Q1'!$O$100</c:f>
              <c:strCache>
                <c:ptCount val="1"/>
                <c:pt idx="0">
                  <c:v>Actividades programadas Q2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Q1'!$O$101:$O$106</c:f>
              <c:numCache>
                <c:formatCode>0</c:formatCode>
                <c:ptCount val="6"/>
                <c:pt idx="0">
                  <c:v>5</c:v>
                </c:pt>
                <c:pt idx="1">
                  <c:v>7</c:v>
                </c:pt>
                <c:pt idx="2">
                  <c:v>3</c:v>
                </c:pt>
                <c:pt idx="3">
                  <c:v>2</c:v>
                </c:pt>
                <c:pt idx="4">
                  <c:v>6</c:v>
                </c:pt>
                <c:pt idx="5">
                  <c:v>10</c:v>
                </c:pt>
              </c:numCache>
            </c:numRef>
          </c:val>
          <c:extLst>
            <c:ext xmlns:c16="http://schemas.microsoft.com/office/drawing/2014/chart" uri="{C3380CC4-5D6E-409C-BE32-E72D297353CC}">
              <c16:uniqueId val="{00000002-D442-49C4-86D9-5C8F8CF06C3F}"/>
            </c:ext>
          </c:extLst>
        </c:ser>
        <c:ser>
          <c:idx val="3"/>
          <c:order val="3"/>
          <c:tx>
            <c:strRef>
              <c:f>'3. SEGUIMIENTO PAI Q1'!$P$100</c:f>
              <c:strCache>
                <c:ptCount val="1"/>
                <c:pt idx="0">
                  <c:v>Actividades cumplidas Q2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Q1'!$P$101:$P$106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442-49C4-86D9-5C8F8CF06C3F}"/>
            </c:ext>
          </c:extLst>
        </c:ser>
        <c:dLbls>
          <c:dLblPos val="outEnd"/>
          <c:showLegendKey val="0"/>
          <c:showVal val="1"/>
          <c:showCatName val="0"/>
          <c:showSerName val="0"/>
          <c:showPercent val="0"/>
          <c:showBubbleSize val="0"/>
        </c:dLbls>
        <c:gapWidth val="219"/>
        <c:overlap val="-27"/>
        <c:axId val="913966704"/>
        <c:axId val="913964304"/>
      </c:barChart>
      <c:catAx>
        <c:axId val="91396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964304"/>
        <c:crosses val="autoZero"/>
        <c:auto val="1"/>
        <c:lblAlgn val="ctr"/>
        <c:lblOffset val="100"/>
        <c:noMultiLvlLbl val="0"/>
      </c:catAx>
      <c:valAx>
        <c:axId val="913964304"/>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91396670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CB8C-439F-A899-2E9D44A35C5E}"/>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CB8C-439F-A899-2E9D44A35C5E}"/>
            </c:ext>
          </c:extLst>
        </c:ser>
        <c:ser>
          <c:idx val="2"/>
          <c:order val="2"/>
          <c:tx>
            <c:strRef>
              <c:f>'3. SEGUIMIENTO PAI Q1'!$Q$100</c:f>
              <c:strCache>
                <c:ptCount val="1"/>
                <c:pt idx="0">
                  <c:v>Actividades programadas Q3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Q1'!$Q$101:$Q$106</c:f>
              <c:numCache>
                <c:formatCode>0</c:formatCode>
                <c:ptCount val="6"/>
                <c:pt idx="0">
                  <c:v>6</c:v>
                </c:pt>
                <c:pt idx="1">
                  <c:v>5</c:v>
                </c:pt>
                <c:pt idx="2">
                  <c:v>1</c:v>
                </c:pt>
                <c:pt idx="3">
                  <c:v>3</c:v>
                </c:pt>
                <c:pt idx="4">
                  <c:v>6</c:v>
                </c:pt>
                <c:pt idx="5">
                  <c:v>2</c:v>
                </c:pt>
              </c:numCache>
            </c:numRef>
          </c:val>
          <c:extLst>
            <c:ext xmlns:c16="http://schemas.microsoft.com/office/drawing/2014/chart" uri="{C3380CC4-5D6E-409C-BE32-E72D297353CC}">
              <c16:uniqueId val="{00000002-CB8C-439F-A899-2E9D44A35C5E}"/>
            </c:ext>
          </c:extLst>
        </c:ser>
        <c:ser>
          <c:idx val="3"/>
          <c:order val="3"/>
          <c:tx>
            <c:strRef>
              <c:f>'3. SEGUIMIENTO PAI Q1'!$R$100</c:f>
              <c:strCache>
                <c:ptCount val="1"/>
                <c:pt idx="0">
                  <c:v>Actividades cumplidas Q3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Q1'!$R$101:$R$106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B8C-439F-A899-2E9D44A35C5E}"/>
            </c:ext>
          </c:extLst>
        </c:ser>
        <c:dLbls>
          <c:dLblPos val="outEnd"/>
          <c:showLegendKey val="0"/>
          <c:showVal val="1"/>
          <c:showCatName val="0"/>
          <c:showSerName val="0"/>
          <c:showPercent val="0"/>
          <c:showBubbleSize val="0"/>
        </c:dLbls>
        <c:gapWidth val="219"/>
        <c:overlap val="-27"/>
        <c:axId val="701325728"/>
        <c:axId val="701326208"/>
      </c:barChart>
      <c:catAx>
        <c:axId val="70132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1326208"/>
        <c:crosses val="autoZero"/>
        <c:auto val="1"/>
        <c:lblAlgn val="ctr"/>
        <c:lblOffset val="100"/>
        <c:noMultiLvlLbl val="0"/>
      </c:catAx>
      <c:valAx>
        <c:axId val="701326208"/>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70132572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 SEGUIMIENTO PAI Q1'!$B$100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Q1'!$B$101:$B$106</c:f>
              <c:numCache>
                <c:formatCode>m/d/yyyy</c:formatCode>
                <c:ptCount val="6"/>
              </c:numCache>
            </c:numRef>
          </c:val>
          <c:extLst>
            <c:ext xmlns:c16="http://schemas.microsoft.com/office/drawing/2014/chart" uri="{C3380CC4-5D6E-409C-BE32-E72D297353CC}">
              <c16:uniqueId val="{00000000-7DF7-4A00-90E7-018BCC5C3AA9}"/>
            </c:ext>
          </c:extLst>
        </c:ser>
        <c:ser>
          <c:idx val="1"/>
          <c:order val="1"/>
          <c:tx>
            <c:strRef>
              <c:f>'3. SEGUIMIENTO PAI Q1'!$L$100</c:f>
              <c:strCache>
                <c:ptCount val="1"/>
                <c:pt idx="0">
                  <c:v>Actividades Programadas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Q1'!$L$101:$L$106</c:f>
              <c:numCache>
                <c:formatCode>0</c:formatCode>
                <c:ptCount val="6"/>
                <c:pt idx="0">
                  <c:v>8</c:v>
                </c:pt>
                <c:pt idx="1">
                  <c:v>9</c:v>
                </c:pt>
                <c:pt idx="2">
                  <c:v>6</c:v>
                </c:pt>
                <c:pt idx="3">
                  <c:v>4</c:v>
                </c:pt>
                <c:pt idx="4">
                  <c:v>7</c:v>
                </c:pt>
                <c:pt idx="5">
                  <c:v>11</c:v>
                </c:pt>
              </c:numCache>
            </c:numRef>
          </c:val>
          <c:extLst>
            <c:ext xmlns:c16="http://schemas.microsoft.com/office/drawing/2014/chart" uri="{C3380CC4-5D6E-409C-BE32-E72D297353CC}">
              <c16:uniqueId val="{00000001-7DF7-4A00-90E7-018BCC5C3AA9}"/>
            </c:ext>
          </c:extLst>
        </c:ser>
        <c:ser>
          <c:idx val="2"/>
          <c:order val="2"/>
          <c:tx>
            <c:strRef>
              <c:f>'3. SEGUIMIENTO PAI Q1'!$S$100</c:f>
              <c:strCache>
                <c:ptCount val="1"/>
                <c:pt idx="0">
                  <c:v>Actividades programadas Q4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Q1'!$S$101:$S$106</c:f>
              <c:numCache>
                <c:formatCode>0</c:formatCode>
                <c:ptCount val="6"/>
                <c:pt idx="0">
                  <c:v>6</c:v>
                </c:pt>
                <c:pt idx="1">
                  <c:v>8</c:v>
                </c:pt>
                <c:pt idx="2">
                  <c:v>6</c:v>
                </c:pt>
                <c:pt idx="3">
                  <c:v>2</c:v>
                </c:pt>
                <c:pt idx="4">
                  <c:v>6</c:v>
                </c:pt>
                <c:pt idx="5">
                  <c:v>11</c:v>
                </c:pt>
              </c:numCache>
            </c:numRef>
          </c:val>
          <c:extLst>
            <c:ext xmlns:c16="http://schemas.microsoft.com/office/drawing/2014/chart" uri="{C3380CC4-5D6E-409C-BE32-E72D297353CC}">
              <c16:uniqueId val="{00000002-7DF7-4A00-90E7-018BCC5C3AA9}"/>
            </c:ext>
          </c:extLst>
        </c:ser>
        <c:ser>
          <c:idx val="3"/>
          <c:order val="3"/>
          <c:tx>
            <c:strRef>
              <c:f>'3. SEGUIMIENTO PAI Q1'!$T$100</c:f>
              <c:strCache>
                <c:ptCount val="1"/>
                <c:pt idx="0">
                  <c:v>Actividades cumplidas Q4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Q1'!$A$101:$A$106</c:f>
              <c:strCache>
                <c:ptCount val="6"/>
                <c:pt idx="0">
                  <c:v>Dirección General </c:v>
                </c:pt>
                <c:pt idx="1">
                  <c:v>Subdirección de Gestión Contractual </c:v>
                </c:pt>
                <c:pt idx="2">
                  <c:v>Subdirección de Negocios </c:v>
                </c:pt>
                <c:pt idx="3">
                  <c:v>Subdirección EMAE</c:v>
                </c:pt>
                <c:pt idx="4">
                  <c:v>Subdirección de IDT </c:v>
                </c:pt>
                <c:pt idx="5">
                  <c:v>Secretaría General </c:v>
                </c:pt>
              </c:strCache>
            </c:strRef>
          </c:cat>
          <c:val>
            <c:numRef>
              <c:f>'3. SEGUIMIENTO PAI Q1'!$T$101:$T$106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DF7-4A00-90E7-018BCC5C3AA9}"/>
            </c:ext>
          </c:extLst>
        </c:ser>
        <c:dLbls>
          <c:dLblPos val="outEnd"/>
          <c:showLegendKey val="0"/>
          <c:showVal val="1"/>
          <c:showCatName val="0"/>
          <c:showSerName val="0"/>
          <c:showPercent val="0"/>
          <c:showBubbleSize val="0"/>
        </c:dLbls>
        <c:gapWidth val="219"/>
        <c:overlap val="-27"/>
        <c:axId val="28023440"/>
        <c:axId val="28023920"/>
      </c:barChart>
      <c:catAx>
        <c:axId val="280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23920"/>
        <c:crosses val="autoZero"/>
        <c:auto val="1"/>
        <c:lblAlgn val="ctr"/>
        <c:lblOffset val="100"/>
        <c:noMultiLvlLbl val="0"/>
      </c:catAx>
      <c:valAx>
        <c:axId val="28023920"/>
        <c:scaling>
          <c:orientation val="minMax"/>
        </c:scaling>
        <c:delete val="1"/>
        <c:axPos val="l"/>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28023440"/>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 SEGUIMIENTO PAI Q1'!$C$2</c:f>
              <c:strCache>
                <c:ptCount val="1"/>
                <c:pt idx="0">
                  <c:v>AVANCE PROGRAMADO Q1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Q1'!$C$3:$C$8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0-0FD3-4FDF-983B-32DC0D37C5E1}"/>
            </c:ext>
          </c:extLst>
        </c:ser>
        <c:ser>
          <c:idx val="1"/>
          <c:order val="1"/>
          <c:tx>
            <c:strRef>
              <c:f>'3. SEGUIMIENTO PAI Q1'!$D$2</c:f>
              <c:strCache>
                <c:ptCount val="1"/>
                <c:pt idx="0">
                  <c:v>AVANCE CUMPLIMIENTO Q1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SEGUIMIENTO PAI Q1'!$A$3:$A$8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'3. SEGUIMIENTO PAI Q1'!$D$3:$D$8</c:f>
              <c:numCache>
                <c:formatCode>0.00%</c:formatCode>
                <c:ptCount val="6"/>
                <c:pt idx="0">
                  <c:v>0.24242424242424243</c:v>
                </c:pt>
                <c:pt idx="1">
                  <c:v>5.4054054054054057E-2</c:v>
                </c:pt>
                <c:pt idx="2">
                  <c:v>0.15</c:v>
                </c:pt>
                <c:pt idx="3">
                  <c:v>0</c:v>
                </c:pt>
                <c:pt idx="4">
                  <c:v>0.18181818181818182</c:v>
                </c:pt>
                <c:pt idx="5">
                  <c:v>0.28125</c:v>
                </c:pt>
              </c:numCache>
            </c:numRef>
          </c:val>
          <c:extLst>
            <c:ext xmlns:c16="http://schemas.microsoft.com/office/drawing/2014/chart" uri="{C3380CC4-5D6E-409C-BE32-E72D297353CC}">
              <c16:uniqueId val="{00000001-0FD3-4FDF-983B-32DC0D37C5E1}"/>
            </c:ext>
          </c:extLst>
        </c:ser>
        <c:dLbls>
          <c:dLblPos val="outEnd"/>
          <c:showLegendKey val="0"/>
          <c:showVal val="1"/>
          <c:showCatName val="0"/>
          <c:showSerName val="0"/>
          <c:showPercent val="0"/>
          <c:showBubbleSize val="0"/>
        </c:dLbls>
        <c:gapWidth val="182"/>
        <c:axId val="1820088624"/>
        <c:axId val="1820089584"/>
      </c:barChart>
      <c:catAx>
        <c:axId val="1820088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9584"/>
        <c:crosses val="autoZero"/>
        <c:auto val="1"/>
        <c:lblAlgn val="ctr"/>
        <c:lblOffset val="100"/>
        <c:noMultiLvlLbl val="0"/>
      </c:catAx>
      <c:valAx>
        <c:axId val="18200895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08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4. Control de Ajustes PAI'!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https://www.colombiacompra.gov.co/transparencia/gestion-institucional/proyecto-de-inversion" TargetMode="External"/><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 3. Seguimiento'!A1"/><Relationship Id="rId20" Type="http://schemas.openxmlformats.org/officeDocument/2006/relationships/image" Target="../media/image13.png"/><Relationship Id="rId1" Type="http://schemas.openxmlformats.org/officeDocument/2006/relationships/hyperlink" Target="#'2. PAI 2025'!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https://www.colombiacompra.gov.co/colombia-compra/informacion-financiera-y-contable/ejecucion-mensual-reporte#panel1a2024" TargetMode="External"/><Relationship Id="rId19" Type="http://schemas.openxmlformats.org/officeDocument/2006/relationships/hyperlink" Target="https://app.powerbi.com/view?r=eyJrIjoiMmVhMjAwNTYtODEzMy00YmI0LTg1YTUtYWJkOGI4ZDBhM2UyIiwidCI6IjdiMDkwNDFlLTI0NTEtNDlkMC04Y2IxLTc5ZDVlM2Q4YzFiZSIsImMiOjR9" TargetMode="External"/><Relationship Id="rId4" Type="http://schemas.openxmlformats.org/officeDocument/2006/relationships/hyperlink" Target="https://community.secop.gov.co/Public/App/AnnualPurchasingPlanManagementPublic/Index?currentLanguage=es-CO&amp;Page=login&amp;Country=CO&amp;SkinName=CCE" TargetMode="External"/><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6.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619125</xdr:colOff>
      <xdr:row>14</xdr:row>
      <xdr:rowOff>47625</xdr:rowOff>
    </xdr:from>
    <xdr:to>
      <xdr:col>13</xdr:col>
      <xdr:colOff>136525</xdr:colOff>
      <xdr:row>17</xdr:row>
      <xdr:rowOff>120650</xdr:rowOff>
    </xdr:to>
    <xdr:pic>
      <xdr:nvPicPr>
        <xdr:cNvPr id="8" name="Gráfico 7" descr="Lista de comprobación con relleno sólido">
          <a:hlinkClick xmlns:r="http://schemas.openxmlformats.org/officeDocument/2006/relationships" r:id="rId1"/>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19</xdr:row>
      <xdr:rowOff>31750</xdr:rowOff>
    </xdr:from>
    <xdr:to>
      <xdr:col>13</xdr:col>
      <xdr:colOff>152400</xdr:colOff>
      <xdr:row>21</xdr:row>
      <xdr:rowOff>57150</xdr:rowOff>
    </xdr:to>
    <xdr:pic>
      <xdr:nvPicPr>
        <xdr:cNvPr id="10" name="Gráfico 9" descr="Recibo con relleno sólido">
          <a:hlinkClick xmlns:r="http://schemas.openxmlformats.org/officeDocument/2006/relationships" r:id="rId4"/>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22</xdr:row>
      <xdr:rowOff>174625</xdr:rowOff>
    </xdr:from>
    <xdr:to>
      <xdr:col>13</xdr:col>
      <xdr:colOff>41275</xdr:colOff>
      <xdr:row>23</xdr:row>
      <xdr:rowOff>904875</xdr:rowOff>
    </xdr:to>
    <xdr:pic>
      <xdr:nvPicPr>
        <xdr:cNvPr id="12" name="Gráfico 11" descr="Interfaz de la experiencia de usuario con relleno sólido">
          <a:hlinkClick xmlns:r="http://schemas.openxmlformats.org/officeDocument/2006/relationships" r:id="rId7"/>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858500" y="10287000"/>
          <a:ext cx="914400" cy="914400"/>
        </a:xfrm>
        <a:prstGeom prst="rect">
          <a:avLst/>
        </a:prstGeom>
      </xdr:spPr>
    </xdr:pic>
    <xdr:clientData/>
  </xdr:twoCellAnchor>
  <xdr:twoCellAnchor editAs="oneCell">
    <xdr:from>
      <xdr:col>11</xdr:col>
      <xdr:colOff>638175</xdr:colOff>
      <xdr:row>31</xdr:row>
      <xdr:rowOff>0</xdr:rowOff>
    </xdr:from>
    <xdr:to>
      <xdr:col>13</xdr:col>
      <xdr:colOff>158750</xdr:colOff>
      <xdr:row>34</xdr:row>
      <xdr:rowOff>73025</xdr:rowOff>
    </xdr:to>
    <xdr:pic>
      <xdr:nvPicPr>
        <xdr:cNvPr id="16" name="Gráfico 15" descr="Banco con relleno sólido">
          <a:hlinkClick xmlns:r="http://schemas.openxmlformats.org/officeDocument/2006/relationships" r:id="rId10"/>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36</xdr:row>
      <xdr:rowOff>0</xdr:rowOff>
    </xdr:from>
    <xdr:to>
      <xdr:col>13</xdr:col>
      <xdr:colOff>215900</xdr:colOff>
      <xdr:row>37</xdr:row>
      <xdr:rowOff>136525</xdr:rowOff>
    </xdr:to>
    <xdr:pic>
      <xdr:nvPicPr>
        <xdr:cNvPr id="18" name="Gráfico 17" descr="Mover con relleno sólido">
          <a:hlinkClick xmlns:r="http://schemas.openxmlformats.org/officeDocument/2006/relationships" r:id="rId13"/>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39</xdr:row>
      <xdr:rowOff>47625</xdr:rowOff>
    </xdr:from>
    <xdr:to>
      <xdr:col>13</xdr:col>
      <xdr:colOff>247650</xdr:colOff>
      <xdr:row>42</xdr:row>
      <xdr:rowOff>104775</xdr:rowOff>
    </xdr:to>
    <xdr:pic>
      <xdr:nvPicPr>
        <xdr:cNvPr id="20" name="Gráfico 19" descr="Ábaco con relleno sólido">
          <a:hlinkClick xmlns:r="http://schemas.openxmlformats.org/officeDocument/2006/relationships" r:id="rId16"/>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64875" y="15970250"/>
          <a:ext cx="914400" cy="914400"/>
        </a:xfrm>
        <a:prstGeom prst="rect">
          <a:avLst/>
        </a:prstGeom>
      </xdr:spPr>
    </xdr:pic>
    <xdr:clientData/>
  </xdr:twoCellAnchor>
  <xdr:twoCellAnchor editAs="oneCell">
    <xdr:from>
      <xdr:col>12</xdr:col>
      <xdr:colOff>0</xdr:colOff>
      <xdr:row>27</xdr:row>
      <xdr:rowOff>0</xdr:rowOff>
    </xdr:from>
    <xdr:to>
      <xdr:col>13</xdr:col>
      <xdr:colOff>209550</xdr:colOff>
      <xdr:row>27</xdr:row>
      <xdr:rowOff>914400</xdr:rowOff>
    </xdr:to>
    <xdr:pic>
      <xdr:nvPicPr>
        <xdr:cNvPr id="6" name="Gráfico 5" descr="Indicador con relleno sólido">
          <a:hlinkClick xmlns:r="http://schemas.openxmlformats.org/officeDocument/2006/relationships" r:id="rId19"/>
          <a:extLst>
            <a:ext uri="{FF2B5EF4-FFF2-40B4-BE49-F238E27FC236}">
              <a16:creationId xmlns:a16="http://schemas.microsoft.com/office/drawing/2014/main" id="{E4AB7B88-8FC0-17AB-9CE2-8732446695C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87100" y="120015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512632</xdr:colOff>
      <xdr:row>11</xdr:row>
      <xdr:rowOff>73857</xdr:rowOff>
    </xdr:from>
    <xdr:ext cx="11839575" cy="3857625"/>
    <xdr:graphicFrame macro="">
      <xdr:nvGraphicFramePr>
        <xdr:cNvPr id="2" name="Chart 1">
          <a:extLst>
            <a:ext uri="{FF2B5EF4-FFF2-40B4-BE49-F238E27FC236}">
              <a16:creationId xmlns:a16="http://schemas.microsoft.com/office/drawing/2014/main" id="{A15FD1D2-7335-44C8-90F8-46BAA4917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3" name="image1.png">
          <a:extLst>
            <a:ext uri="{FF2B5EF4-FFF2-40B4-BE49-F238E27FC236}">
              <a16:creationId xmlns:a16="http://schemas.microsoft.com/office/drawing/2014/main" id="{42DDD756-5B2C-4F7E-B85E-809D857456B3}"/>
            </a:ext>
            <a:ext uri="{147F2762-F138-4A5C-976F-8EAC2B608ADB}">
              <a16:predDERef xmlns:a16="http://schemas.microsoft.com/office/drawing/2014/main" pred="{34C5815F-9C19-4CC8-BCD6-EF9BBC38E48A}"/>
            </a:ext>
          </a:extLst>
        </xdr:cNvPr>
        <xdr:cNvPicPr preferRelativeResize="0"/>
      </xdr:nvPicPr>
      <xdr:blipFill>
        <a:blip xmlns:r="http://schemas.openxmlformats.org/officeDocument/2006/relationships" r:embed="rId2" cstate="print"/>
        <a:stretch>
          <a:fillRect/>
        </a:stretch>
      </xdr:blipFill>
      <xdr:spPr>
        <a:xfrm>
          <a:off x="3048000" y="10125075"/>
          <a:ext cx="3590925" cy="2838450"/>
        </a:xfrm>
        <a:prstGeom prst="rect">
          <a:avLst/>
        </a:prstGeom>
        <a:noFill/>
      </xdr:spPr>
    </xdr:pic>
    <xdr:clientData fLocksWithSheet="0"/>
  </xdr:oneCellAnchor>
  <xdr:twoCellAnchor>
    <xdr:from>
      <xdr:col>0</xdr:col>
      <xdr:colOff>256081</xdr:colOff>
      <xdr:row>112</xdr:row>
      <xdr:rowOff>133662</xdr:rowOff>
    </xdr:from>
    <xdr:to>
      <xdr:col>3</xdr:col>
      <xdr:colOff>2316480</xdr:colOff>
      <xdr:row>135</xdr:row>
      <xdr:rowOff>30480</xdr:rowOff>
    </xdr:to>
    <xdr:graphicFrame macro="">
      <xdr:nvGraphicFramePr>
        <xdr:cNvPr id="4" name="Gráfico 3">
          <a:extLst>
            <a:ext uri="{FF2B5EF4-FFF2-40B4-BE49-F238E27FC236}">
              <a16:creationId xmlns:a16="http://schemas.microsoft.com/office/drawing/2014/main" id="{767CA7DD-7FC7-45DE-9161-43540FA59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20411</xdr:colOff>
      <xdr:row>112</xdr:row>
      <xdr:rowOff>138793</xdr:rowOff>
    </xdr:from>
    <xdr:to>
      <xdr:col>11</xdr:col>
      <xdr:colOff>81643</xdr:colOff>
      <xdr:row>135</xdr:row>
      <xdr:rowOff>81643</xdr:rowOff>
    </xdr:to>
    <xdr:graphicFrame macro="">
      <xdr:nvGraphicFramePr>
        <xdr:cNvPr id="5" name="Gráfico 4">
          <a:extLst>
            <a:ext uri="{FF2B5EF4-FFF2-40B4-BE49-F238E27FC236}">
              <a16:creationId xmlns:a16="http://schemas.microsoft.com/office/drawing/2014/main" id="{01E439F5-F8AF-4DC4-A2A9-31194C4BA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1054553</xdr:colOff>
      <xdr:row>113</xdr:row>
      <xdr:rowOff>43542</xdr:rowOff>
    </xdr:from>
    <xdr:to>
      <xdr:col>17</xdr:col>
      <xdr:colOff>925284</xdr:colOff>
      <xdr:row>135</xdr:row>
      <xdr:rowOff>95249</xdr:rowOff>
    </xdr:to>
    <xdr:graphicFrame macro="">
      <xdr:nvGraphicFramePr>
        <xdr:cNvPr id="6" name="Gráfico 5">
          <a:extLst>
            <a:ext uri="{FF2B5EF4-FFF2-40B4-BE49-F238E27FC236}">
              <a16:creationId xmlns:a16="http://schemas.microsoft.com/office/drawing/2014/main" id="{C51A18B5-4AD3-4454-A351-DA9F6D2D9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115659</xdr:colOff>
      <xdr:row>112</xdr:row>
      <xdr:rowOff>97972</xdr:rowOff>
    </xdr:from>
    <xdr:to>
      <xdr:col>22</xdr:col>
      <xdr:colOff>2490107</xdr:colOff>
      <xdr:row>135</xdr:row>
      <xdr:rowOff>95250</xdr:rowOff>
    </xdr:to>
    <xdr:graphicFrame macro="">
      <xdr:nvGraphicFramePr>
        <xdr:cNvPr id="7" name="Gráfico 6">
          <a:extLst>
            <a:ext uri="{FF2B5EF4-FFF2-40B4-BE49-F238E27FC236}">
              <a16:creationId xmlns:a16="http://schemas.microsoft.com/office/drawing/2014/main" id="{DA2897C9-D56A-494F-9DFA-260ACF62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278947</xdr:colOff>
      <xdr:row>138</xdr:row>
      <xdr:rowOff>84363</xdr:rowOff>
    </xdr:from>
    <xdr:to>
      <xdr:col>4</xdr:col>
      <xdr:colOff>0</xdr:colOff>
      <xdr:row>157</xdr:row>
      <xdr:rowOff>149678</xdr:rowOff>
    </xdr:to>
    <xdr:graphicFrame macro="">
      <xdr:nvGraphicFramePr>
        <xdr:cNvPr id="8" name="Gráfico 7">
          <a:extLst>
            <a:ext uri="{FF2B5EF4-FFF2-40B4-BE49-F238E27FC236}">
              <a16:creationId xmlns:a16="http://schemas.microsoft.com/office/drawing/2014/main" id="{D164DBFC-D7A0-4EEB-BF03-53E6970D0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1122589</xdr:colOff>
      <xdr:row>138</xdr:row>
      <xdr:rowOff>111578</xdr:rowOff>
    </xdr:from>
    <xdr:to>
      <xdr:col>11</xdr:col>
      <xdr:colOff>68036</xdr:colOff>
      <xdr:row>157</xdr:row>
      <xdr:rowOff>163285</xdr:rowOff>
    </xdr:to>
    <xdr:graphicFrame macro="">
      <xdr:nvGraphicFramePr>
        <xdr:cNvPr id="9" name="Gráfico 8">
          <a:extLst>
            <a:ext uri="{FF2B5EF4-FFF2-40B4-BE49-F238E27FC236}">
              <a16:creationId xmlns:a16="http://schemas.microsoft.com/office/drawing/2014/main" id="{92B3F70F-4524-49A5-8A1D-B49B03E3F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1040947</xdr:colOff>
      <xdr:row>138</xdr:row>
      <xdr:rowOff>138793</xdr:rowOff>
    </xdr:from>
    <xdr:to>
      <xdr:col>17</xdr:col>
      <xdr:colOff>898070</xdr:colOff>
      <xdr:row>157</xdr:row>
      <xdr:rowOff>149679</xdr:rowOff>
    </xdr:to>
    <xdr:graphicFrame macro="">
      <xdr:nvGraphicFramePr>
        <xdr:cNvPr id="10" name="Gráfico 9">
          <a:extLst>
            <a:ext uri="{FF2B5EF4-FFF2-40B4-BE49-F238E27FC236}">
              <a16:creationId xmlns:a16="http://schemas.microsoft.com/office/drawing/2014/main" id="{DA43D3AA-D1C8-481C-971A-C66659351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142874</xdr:colOff>
      <xdr:row>138</xdr:row>
      <xdr:rowOff>57150</xdr:rowOff>
    </xdr:from>
    <xdr:to>
      <xdr:col>23</xdr:col>
      <xdr:colOff>68036</xdr:colOff>
      <xdr:row>157</xdr:row>
      <xdr:rowOff>122464</xdr:rowOff>
    </xdr:to>
    <xdr:graphicFrame macro="">
      <xdr:nvGraphicFramePr>
        <xdr:cNvPr id="11" name="Gráfico 10">
          <a:extLst>
            <a:ext uri="{FF2B5EF4-FFF2-40B4-BE49-F238E27FC236}">
              <a16:creationId xmlns:a16="http://schemas.microsoft.com/office/drawing/2014/main" id="{068AF5E6-930F-4259-AF6B-EC91FFA06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163</xdr:row>
      <xdr:rowOff>138792</xdr:rowOff>
    </xdr:from>
    <xdr:to>
      <xdr:col>4</xdr:col>
      <xdr:colOff>381000</xdr:colOff>
      <xdr:row>189</xdr:row>
      <xdr:rowOff>0</xdr:rowOff>
    </xdr:to>
    <xdr:graphicFrame macro="">
      <xdr:nvGraphicFramePr>
        <xdr:cNvPr id="12" name="Gráfico 11">
          <a:extLst>
            <a:ext uri="{FF2B5EF4-FFF2-40B4-BE49-F238E27FC236}">
              <a16:creationId xmlns:a16="http://schemas.microsoft.com/office/drawing/2014/main" id="{83278BCC-4904-4F5D-A369-28D63A418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maria.paez\Downloads\Ejecucion-Plan-de-Accion-Institucional-PAI-Q1%20(1).xlsx" TargetMode="External"/><Relationship Id="rId2" Type="http://schemas.microsoft.com/office/2019/04/relationships/externalLinkLongPath" Target="Ejecucion-Plan-de-Accion-Institucional-PAI-Q1%20(1).xlsx?436EEAF6" TargetMode="External"/><Relationship Id="rId1" Type="http://schemas.openxmlformats.org/officeDocument/2006/relationships/externalLinkPath" Target="file:///\\436EEAF6\Ejecucion-Plan-de-Accion-Institucional-PAI-Q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INDICE"/>
      <sheetName val="Instrucciones"/>
      <sheetName val="2. PAI 2025"/>
      <sheetName val="3. SEGUIMIENTO PAI-Q1"/>
      <sheetName val="Entregables 2025"/>
      <sheetName val="4. Control de Ajustes PAI"/>
      <sheetName val="Lista desplegable"/>
      <sheetName val="Control de Formato"/>
      <sheetName val="Plataforma Estratégica"/>
    </sheetNames>
    <sheetDataSet>
      <sheetData sheetId="0"/>
      <sheetData sheetId="1"/>
      <sheetData sheetId="2">
        <row r="4">
          <cell r="C4" t="str">
            <v>Plan Estratégico de Comunicaciones</v>
          </cell>
          <cell r="F4">
            <v>46022</v>
          </cell>
          <cell r="G4">
            <v>5</v>
          </cell>
          <cell r="I4">
            <v>2</v>
          </cell>
          <cell r="M4">
            <v>1</v>
          </cell>
          <cell r="Q4">
            <v>1</v>
          </cell>
          <cell r="U4">
            <v>1</v>
          </cell>
        </row>
        <row r="5">
          <cell r="C5" t="str">
            <v>Elaborar informes de implementación de la estrategia de capacitaciones de la Entidad "Ruta de la Democratización de las Compras Públicas"</v>
          </cell>
          <cell r="F5">
            <v>46022</v>
          </cell>
          <cell r="G5">
            <v>5</v>
          </cell>
          <cell r="I5">
            <v>2</v>
          </cell>
          <cell r="M5">
            <v>1</v>
          </cell>
          <cell r="Q5">
            <v>1</v>
          </cell>
          <cell r="U5">
            <v>1</v>
          </cell>
        </row>
        <row r="6">
          <cell r="C6" t="str">
            <v>Elaborar e implementar el Programa de Transparencia y Ética Pública</v>
          </cell>
          <cell r="F6">
            <v>45657</v>
          </cell>
          <cell r="G6">
            <v>3</v>
          </cell>
          <cell r="U6">
            <v>1</v>
          </cell>
        </row>
        <row r="7">
          <cell r="C7" t="str">
            <v>Documentar el Sistema Integrado de Gestión</v>
          </cell>
          <cell r="F7">
            <v>46022</v>
          </cell>
          <cell r="G7">
            <v>4</v>
          </cell>
          <cell r="I7">
            <v>1</v>
          </cell>
          <cell r="M7">
            <v>2</v>
          </cell>
          <cell r="U7">
            <v>1</v>
          </cell>
        </row>
        <row r="8">
          <cell r="C8" t="str">
            <v>Formulación del Plan de Mejoramiento FURAG de las políticas del MIPG</v>
          </cell>
          <cell r="F8">
            <v>45930</v>
          </cell>
          <cell r="G8">
            <v>1</v>
          </cell>
          <cell r="Q8">
            <v>1</v>
          </cell>
        </row>
        <row r="9">
          <cell r="C9" t="str">
            <v>5.29 Elaborar una propuesta normativa de Compra Pública para la Innovación (CPI) que permita la inversión pública en I+D y la  superación de barreras a la CPI.</v>
          </cell>
          <cell r="F9">
            <v>45930</v>
          </cell>
          <cell r="G9">
            <v>1</v>
          </cell>
          <cell r="Q9">
            <v>1</v>
          </cell>
        </row>
        <row r="10">
          <cell r="C10" t="str">
            <v>Realizar gestiones estratégicas en el marco de las relaciones y Cooperación Internacional para la ANCP-CEE para fortalecer las compras y contratación pública</v>
          </cell>
          <cell r="F10">
            <v>46022</v>
          </cell>
          <cell r="G10">
            <v>2</v>
          </cell>
          <cell r="M10">
            <v>1</v>
          </cell>
          <cell r="U10">
            <v>1</v>
          </cell>
        </row>
        <row r="11">
          <cell r="C11" t="str">
            <v xml:space="preserve">Formular, ejecutar, actualizar y evaluar el Plan Anual de Auditoría basada en riesgos 2025 aprobado por el Comité Institucional de Coordinación de Control Interno CICCI . </v>
          </cell>
          <cell r="F11">
            <v>46022</v>
          </cell>
          <cell r="G11">
            <v>12</v>
          </cell>
          <cell r="I11">
            <v>3</v>
          </cell>
          <cell r="M11">
            <v>3</v>
          </cell>
          <cell r="Q11">
            <v>3</v>
          </cell>
          <cell r="U11">
            <v>3</v>
          </cell>
        </row>
        <row r="13">
          <cell r="C13" t="str">
            <v>Elaborar Documentos normativos</v>
          </cell>
          <cell r="F13">
            <v>46022</v>
          </cell>
          <cell r="G13">
            <v>7</v>
          </cell>
          <cell r="Q13">
            <v>3</v>
          </cell>
          <cell r="U13">
            <v>4</v>
          </cell>
        </row>
        <row r="14">
          <cell r="C14" t="str">
            <v>Expedición Circular</v>
          </cell>
          <cell r="F14">
            <v>46022</v>
          </cell>
          <cell r="G14">
            <v>1</v>
          </cell>
          <cell r="U14">
            <v>1</v>
          </cell>
        </row>
        <row r="15">
          <cell r="C15" t="str">
            <v xml:space="preserve">Elaborar documentos de buenas prácticas contractuales </v>
          </cell>
          <cell r="F15">
            <v>46022</v>
          </cell>
          <cell r="G15">
            <v>8</v>
          </cell>
          <cell r="M15">
            <v>2</v>
          </cell>
          <cell r="Q15">
            <v>2</v>
          </cell>
          <cell r="U15">
            <v>4</v>
          </cell>
        </row>
        <row r="16">
          <cell r="C16" t="str">
            <v>Indizar sentencias del Consejo de Estado que contengan temas relacionados con el Sistema de Compra Pública</v>
          </cell>
          <cell r="F16">
            <v>46022</v>
          </cell>
          <cell r="G16">
            <v>4</v>
          </cell>
          <cell r="I16">
            <v>1</v>
          </cell>
          <cell r="M16">
            <v>1</v>
          </cell>
          <cell r="Q16">
            <v>1</v>
          </cell>
          <cell r="U16">
            <v>1</v>
          </cell>
        </row>
        <row r="17">
          <cell r="C17" t="str">
            <v>Proyectar y Revisar Conceptos Jurídicos.</v>
          </cell>
          <cell r="F17">
            <v>46022</v>
          </cell>
          <cell r="G17">
            <v>4</v>
          </cell>
          <cell r="I17">
            <v>1</v>
          </cell>
          <cell r="M17">
            <v>1</v>
          </cell>
          <cell r="Q17">
            <v>1</v>
          </cell>
          <cell r="U17">
            <v>1</v>
          </cell>
        </row>
        <row r="18">
          <cell r="C18" t="str">
            <v>Elaborar boletines con aspectos relevantes en materia de contratación estatal.</v>
          </cell>
          <cell r="F18">
            <v>46022</v>
          </cell>
          <cell r="G18">
            <v>8</v>
          </cell>
          <cell r="M18">
            <v>2</v>
          </cell>
          <cell r="Q18">
            <v>3</v>
          </cell>
          <cell r="U18">
            <v>3</v>
          </cell>
        </row>
        <row r="19">
          <cell r="C19" t="str">
            <v>Elaborar estudios normativos en materia de Compras y Contratación Pública.</v>
          </cell>
          <cell r="F19">
            <v>46022</v>
          </cell>
          <cell r="G19">
            <v>2</v>
          </cell>
          <cell r="M19">
            <v>1</v>
          </cell>
          <cell r="U19">
            <v>1</v>
          </cell>
        </row>
        <row r="20">
          <cell r="C20" t="str">
            <v xml:space="preserve">Actualizar el contenido del Curso E-Learning CPS.
</v>
          </cell>
          <cell r="F20">
            <v>45838</v>
          </cell>
          <cell r="G20">
            <v>1</v>
          </cell>
          <cell r="M20">
            <v>1</v>
          </cell>
        </row>
        <row r="21">
          <cell r="C21" t="str">
            <v xml:space="preserve">Traducción e interpretación a dos lenguas indígenas de la Cartilla con enfoque diferencial para incentivar y fortalecer el acceso al sistema de compras y contratación pública de los pueblos y comunidades indígenas en Colombia
</v>
          </cell>
          <cell r="F21">
            <v>46022</v>
          </cell>
          <cell r="G21">
            <v>2</v>
          </cell>
          <cell r="M21">
            <v>1</v>
          </cell>
          <cell r="U21">
            <v>1</v>
          </cell>
        </row>
        <row r="23">
          <cell r="B23" t="str">
            <v>SN1</v>
          </cell>
          <cell r="C23" t="str">
            <v>Estructurar Mecanismos de Agregación de Demanda para la vinculación de actores de la Economía Popular</v>
          </cell>
          <cell r="F23">
            <v>46022</v>
          </cell>
          <cell r="G23">
            <v>1</v>
          </cell>
          <cell r="U23">
            <v>1</v>
          </cell>
        </row>
        <row r="24">
          <cell r="B24" t="str">
            <v>SN2</v>
          </cell>
          <cell r="C24" t="str">
            <v>Documentar la medición del porcentaje de proveedores de economía popular en el segmento de microempresa que participan en los mecanismos de agregación de demanda puestos en operación a partir del 2023</v>
          </cell>
          <cell r="F24">
            <v>46022</v>
          </cell>
          <cell r="G24">
            <v>13</v>
          </cell>
          <cell r="I24">
            <v>3</v>
          </cell>
          <cell r="M24">
            <v>3</v>
          </cell>
          <cell r="Q24">
            <v>3</v>
          </cell>
          <cell r="U24">
            <v>4</v>
          </cell>
        </row>
        <row r="25">
          <cell r="B25" t="str">
            <v>SN3</v>
          </cell>
          <cell r="C25" t="str">
            <v>Realizar seguimiento a las ventas de café en el Acuerdo Marco de Precios para el Suministro del Servicio Integral de Aseo y Cafetería, con la identificación de marcas consumidas y entidades compradoras</v>
          </cell>
          <cell r="F25">
            <v>46022</v>
          </cell>
          <cell r="G25">
            <v>2</v>
          </cell>
          <cell r="M25">
            <v>1</v>
          </cell>
          <cell r="U25">
            <v>1</v>
          </cell>
        </row>
        <row r="26">
          <cell r="B26" t="str">
            <v>SN4</v>
          </cell>
          <cell r="C26" t="str">
            <v>Estructurar mecanismos de compra que permitan impulsar la economía regional.</v>
          </cell>
          <cell r="F26">
            <v>46022</v>
          </cell>
          <cell r="G26">
            <v>2</v>
          </cell>
          <cell r="M26">
            <v>1</v>
          </cell>
          <cell r="U26">
            <v>1</v>
          </cell>
        </row>
        <row r="27">
          <cell r="B27" t="str">
            <v>SN5</v>
          </cell>
          <cell r="C27" t="str">
            <v xml:space="preserve">Estructurar Instrumentos de agregación de demanda de adquisición de productos de origen agropecuario </v>
          </cell>
          <cell r="F27">
            <v>46022</v>
          </cell>
          <cell r="G27">
            <v>1</v>
          </cell>
          <cell r="U27">
            <v>1</v>
          </cell>
        </row>
        <row r="28">
          <cell r="B28" t="str">
            <v>SN6</v>
          </cell>
          <cell r="C28" t="str">
            <v xml:space="preserve">Estructurar un mecanismo de compra pública que permita a las entidades estatales adquirir productos y servicios para reducir riesgos a la seguridad digital, aprovechando las capacidades de los proveedores nacionales. </v>
          </cell>
          <cell r="F28">
            <v>46022</v>
          </cell>
          <cell r="G28">
            <v>1</v>
          </cell>
          <cell r="U28">
            <v>1</v>
          </cell>
        </row>
        <row r="30">
          <cell r="B30" t="str">
            <v>EMAE1</v>
          </cell>
          <cell r="C30" t="str">
            <v xml:space="preserve">
Elaborar productos de análisis de los instrumentos contractuales que diseñe la ANCP-CCE en el marco del cumplimiento de sus objetivos estratégicos</v>
          </cell>
          <cell r="F30">
            <v>46022</v>
          </cell>
          <cell r="G30">
            <v>2</v>
          </cell>
          <cell r="Q30">
            <v>1</v>
          </cell>
          <cell r="R30">
            <v>1</v>
          </cell>
        </row>
        <row r="31">
          <cell r="B31" t="str">
            <v>EMAE2</v>
          </cell>
          <cell r="C31" t="str">
            <v>Actualizar el Modelo de Abastecimiento Estratégico actualizado que incorpore como propósito la democratización de la compra pública.</v>
          </cell>
          <cell r="F31">
            <v>45930</v>
          </cell>
          <cell r="G31">
            <v>1</v>
          </cell>
          <cell r="Q31">
            <v>1</v>
          </cell>
        </row>
        <row r="32">
          <cell r="B32" t="str">
            <v>EMAE3</v>
          </cell>
          <cell r="C32" t="str">
            <v>Generar un estudio que permita establecer recomendaciones para incentivar la compra de insumos, bienes y servicios locales en las compras estatales.</v>
          </cell>
          <cell r="F32">
            <v>45930</v>
          </cell>
          <cell r="G32">
            <v>2</v>
          </cell>
          <cell r="M32">
            <v>1</v>
          </cell>
          <cell r="Q32">
            <v>1</v>
          </cell>
        </row>
        <row r="33">
          <cell r="B33" t="str">
            <v>EMAE4</v>
          </cell>
          <cell r="C33" t="str">
            <v>Realizar seguimiento a la implementación del Plan de Trabajo de Gestión de la Información Estadística</v>
          </cell>
          <cell r="F33">
            <v>46022</v>
          </cell>
          <cell r="G33">
            <v>2</v>
          </cell>
          <cell r="M33">
            <v>1</v>
          </cell>
        </row>
        <row r="35">
          <cell r="B35" t="str">
            <v>SG1</v>
          </cell>
          <cell r="C35" t="str">
            <v>Realizar seguimiento al Plan Institucional de Archivo de la entidad -PINAR 2023 - 2026</v>
          </cell>
          <cell r="F35">
            <v>46022</v>
          </cell>
          <cell r="G35">
            <v>2</v>
          </cell>
          <cell r="M35">
            <v>1</v>
          </cell>
          <cell r="U35">
            <v>1</v>
          </cell>
        </row>
        <row r="36">
          <cell r="B36" t="str">
            <v>SG2</v>
          </cell>
          <cell r="C36" t="str">
            <v>Formular y realizar seguimiento al Plan Anual de Adquisiciones -PAA</v>
          </cell>
          <cell r="F36">
            <v>46022</v>
          </cell>
          <cell r="G36">
            <v>3</v>
          </cell>
          <cell r="I36">
            <v>1</v>
          </cell>
          <cell r="M36">
            <v>1</v>
          </cell>
          <cell r="U36">
            <v>1</v>
          </cell>
        </row>
        <row r="37">
          <cell r="B37" t="str">
            <v>SG3</v>
          </cell>
          <cell r="C37" t="str">
            <v>Formular e implementar el Plan Anual de Vacantes y Plan de Previsión de Recursos Humanos</v>
          </cell>
          <cell r="F37">
            <v>46022</v>
          </cell>
          <cell r="G37">
            <v>3</v>
          </cell>
          <cell r="I37">
            <v>1</v>
          </cell>
          <cell r="M37">
            <v>1</v>
          </cell>
          <cell r="U37">
            <v>1</v>
          </cell>
        </row>
        <row r="38">
          <cell r="B38" t="str">
            <v>SG4</v>
          </cell>
          <cell r="C38" t="str">
            <v xml:space="preserve">Formular e implementar el Plan de manejo ambiental ANCPCCE </v>
          </cell>
          <cell r="F38">
            <v>46022</v>
          </cell>
          <cell r="G38">
            <v>2</v>
          </cell>
          <cell r="I38">
            <v>1</v>
          </cell>
          <cell r="U38">
            <v>1</v>
          </cell>
        </row>
        <row r="39">
          <cell r="B39" t="str">
            <v>SG5</v>
          </cell>
          <cell r="C39" t="str">
            <v>Formular e implementar el Plan Estratégico de Talento Humano</v>
          </cell>
          <cell r="F39">
            <v>46022</v>
          </cell>
          <cell r="G39">
            <v>3</v>
          </cell>
          <cell r="I39">
            <v>1</v>
          </cell>
          <cell r="M39">
            <v>1</v>
          </cell>
          <cell r="U39">
            <v>1</v>
          </cell>
        </row>
        <row r="40">
          <cell r="B40" t="str">
            <v>SG6</v>
          </cell>
          <cell r="C40" t="str">
            <v>Formular e implementar el Plan Institucional de Capacitación</v>
          </cell>
          <cell r="F40">
            <v>46022</v>
          </cell>
          <cell r="G40">
            <v>3</v>
          </cell>
          <cell r="I40">
            <v>1</v>
          </cell>
          <cell r="M40">
            <v>1</v>
          </cell>
          <cell r="U40">
            <v>1</v>
          </cell>
        </row>
        <row r="41">
          <cell r="B41" t="str">
            <v>SG7</v>
          </cell>
          <cell r="C41" t="str">
            <v xml:space="preserve">Formular e implementar el Plan Institucional de Bienestar Social e Incentivos </v>
          </cell>
          <cell r="F41">
            <v>46022</v>
          </cell>
          <cell r="G41">
            <v>3</v>
          </cell>
          <cell r="I41">
            <v>1</v>
          </cell>
          <cell r="M41">
            <v>1</v>
          </cell>
          <cell r="U41">
            <v>1</v>
          </cell>
        </row>
        <row r="42">
          <cell r="B42" t="str">
            <v>SG8</v>
          </cell>
          <cell r="C42" t="str">
            <v>Formular e implementar el Plan Anual en Seguridad y Salud en el Trabajo</v>
          </cell>
          <cell r="F42">
            <v>46022</v>
          </cell>
          <cell r="G42">
            <v>4</v>
          </cell>
          <cell r="I42">
            <v>1</v>
          </cell>
          <cell r="M42">
            <v>1</v>
          </cell>
          <cell r="Q42">
            <v>1</v>
          </cell>
          <cell r="U42">
            <v>1</v>
          </cell>
        </row>
        <row r="43">
          <cell r="B43" t="str">
            <v>SG9</v>
          </cell>
          <cell r="C43" t="str">
            <v xml:space="preserve">Implementar la Política de Gestión del Conocimiento </v>
          </cell>
          <cell r="F43">
            <v>46022</v>
          </cell>
          <cell r="G43">
            <v>3</v>
          </cell>
          <cell r="I43">
            <v>1</v>
          </cell>
          <cell r="M43">
            <v>1</v>
          </cell>
          <cell r="U43">
            <v>1</v>
          </cell>
        </row>
        <row r="44">
          <cell r="B44" t="str">
            <v>SG10</v>
          </cell>
          <cell r="C44" t="str">
            <v>Seguimiento a la implementación del Plan de Acción de la Política de Prevención del Daño Antijurídico de la Agencia</v>
          </cell>
          <cell r="F44">
            <v>46022</v>
          </cell>
          <cell r="G44">
            <v>2</v>
          </cell>
          <cell r="M44">
            <v>1</v>
          </cell>
          <cell r="U44">
            <v>1</v>
          </cell>
        </row>
        <row r="45">
          <cell r="B45" t="str">
            <v>SG11</v>
          </cell>
          <cell r="C45" t="str">
            <v>Monitorear  con oportunidad las PQRSD de la Agencia.</v>
          </cell>
          <cell r="F45">
            <v>46022</v>
          </cell>
          <cell r="G45">
            <v>4</v>
          </cell>
          <cell r="I45">
            <v>1</v>
          </cell>
          <cell r="M45">
            <v>1</v>
          </cell>
          <cell r="Q45">
            <v>1</v>
          </cell>
          <cell r="U45">
            <v>1</v>
          </cell>
        </row>
        <row r="47">
          <cell r="B47" t="str">
            <v>IDT1</v>
          </cell>
          <cell r="F47">
            <v>45565</v>
          </cell>
          <cell r="G47">
            <v>2</v>
          </cell>
          <cell r="M47">
            <v>1</v>
          </cell>
          <cell r="Q47">
            <v>1</v>
          </cell>
        </row>
        <row r="48">
          <cell r="B48" t="str">
            <v>IDT2</v>
          </cell>
          <cell r="F48">
            <v>46006</v>
          </cell>
          <cell r="G48">
            <v>1</v>
          </cell>
          <cell r="U48">
            <v>1</v>
          </cell>
        </row>
        <row r="49">
          <cell r="B49" t="str">
            <v>IDT3</v>
          </cell>
          <cell r="F49">
            <v>46006</v>
          </cell>
          <cell r="G49">
            <v>3</v>
          </cell>
          <cell r="M49">
            <v>1</v>
          </cell>
          <cell r="Q49">
            <v>1</v>
          </cell>
          <cell r="U49">
            <v>1</v>
          </cell>
        </row>
        <row r="50">
          <cell r="B50" t="str">
            <v>IDT4</v>
          </cell>
          <cell r="F50">
            <v>46006</v>
          </cell>
          <cell r="G50">
            <v>4</v>
          </cell>
          <cell r="I50">
            <v>1</v>
          </cell>
          <cell r="M50">
            <v>1</v>
          </cell>
          <cell r="Q50">
            <v>1</v>
          </cell>
          <cell r="U50">
            <v>1</v>
          </cell>
        </row>
        <row r="51">
          <cell r="B51" t="str">
            <v>IDT5</v>
          </cell>
          <cell r="F51">
            <v>46006</v>
          </cell>
          <cell r="G51">
            <v>4</v>
          </cell>
          <cell r="I51">
            <v>1</v>
          </cell>
          <cell r="M51">
            <v>1</v>
          </cell>
          <cell r="Q51">
            <v>1</v>
          </cell>
          <cell r="U51">
            <v>1</v>
          </cell>
        </row>
        <row r="52">
          <cell r="B52" t="str">
            <v>IDT6</v>
          </cell>
          <cell r="F52">
            <v>46006</v>
          </cell>
          <cell r="G52">
            <v>4</v>
          </cell>
          <cell r="I52">
            <v>1</v>
          </cell>
          <cell r="M52">
            <v>1</v>
          </cell>
          <cell r="Q52">
            <v>1</v>
          </cell>
          <cell r="U52">
            <v>1</v>
          </cell>
        </row>
        <row r="53">
          <cell r="B53" t="str">
            <v>IDT7</v>
          </cell>
          <cell r="F53">
            <v>46006</v>
          </cell>
          <cell r="G53">
            <v>4</v>
          </cell>
          <cell r="I53">
            <v>1</v>
          </cell>
          <cell r="M53">
            <v>1</v>
          </cell>
          <cell r="Q53">
            <v>1</v>
          </cell>
          <cell r="U53">
            <v>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4020250228&amp;&amp;link=1&amp;mis=pln-D-1024" TargetMode="External"/><Relationship Id="rId18" Type="http://schemas.openxmlformats.org/officeDocument/2006/relationships/hyperlink" Target="https://colombiacompra.pensemos.com/suiteve/pln/searchers?soa=6&amp;mdl=pln&amp;_sveVrs=1004020250228&amp;&amp;link=1&amp;mis=pln-D-1024" TargetMode="External"/><Relationship Id="rId26" Type="http://schemas.openxmlformats.org/officeDocument/2006/relationships/hyperlink" Target="https://colombiacompra.pensemos.com/suiteve/pln/searchers?soa=6&amp;mdl=pln&amp;_sveVrs=1004020250228&amp;&amp;link=1&amp;mis=pln-D-1024" TargetMode="External"/><Relationship Id="rId21" Type="http://schemas.openxmlformats.org/officeDocument/2006/relationships/hyperlink" Target="https://colombiacompra.pensemos.com/suiteve/pln/searchers?soa=6&amp;mdl=pln&amp;_sveVrs=1004020250228&amp;&amp;link=1&amp;mis=pln-D-1024" TargetMode="External"/><Relationship Id="rId34" Type="http://schemas.openxmlformats.org/officeDocument/2006/relationships/hyperlink" Target="https://colombiacompra.pensemos.com/suiteve/pln/searchers?soa=6&amp;mdl=pln&amp;_sveVrs=1004020250228&amp;&amp;link=1&amp;mis=pln-D-1024" TargetMode="External"/><Relationship Id="rId7" Type="http://schemas.openxmlformats.org/officeDocument/2006/relationships/hyperlink" Target="https://colombiacompra.pensemos.com/suiteve/pln/searchers?soa=6&amp;mdl=pln&amp;_sveVrs=1004020250228&amp;&amp;link=1&amp;mis=pln-D-1024" TargetMode="External"/><Relationship Id="rId12" Type="http://schemas.openxmlformats.org/officeDocument/2006/relationships/hyperlink" Target="https://colombiacompra.pensemos.com/suiteve/pln/searchers?soa=6&amp;mdl=pln&amp;_sveVrs=1004020250228&amp;&amp;link=1&amp;mis=pln-D-1024" TargetMode="External"/><Relationship Id="rId17" Type="http://schemas.openxmlformats.org/officeDocument/2006/relationships/hyperlink" Target="https://colombiacompra.pensemos.com/suiteve/pln/searchers?soa=6&amp;mdl=pln&amp;_sveVrs=1004020250228&amp;&amp;link=1&amp;mis=pln-D-1024" TargetMode="External"/><Relationship Id="rId25" Type="http://schemas.openxmlformats.org/officeDocument/2006/relationships/hyperlink" Target="https://colombiacompra.pensemos.com/suiteve/pln/searchers?soa=6&amp;mdl=pln&amp;_sveVrs=1004020250228&amp;&amp;link=1&amp;mis=pln-D-1024" TargetMode="External"/><Relationship Id="rId33" Type="http://schemas.openxmlformats.org/officeDocument/2006/relationships/hyperlink" Target="https://colombiacompra.pensemos.com/suiteve/pln/searchers?soa=6&amp;mdl=pln&amp;_sveVrs=1004020250228&amp;&amp;link=1&amp;mis=pln-D-1024" TargetMode="External"/><Relationship Id="rId2" Type="http://schemas.openxmlformats.org/officeDocument/2006/relationships/hyperlink" Target="https://colombiacompra.pensemos.com/suiteve/pln/searchers?soa=6&amp;mdl=pln&amp;_sveVrs=1004020250228&amp;&amp;link=1&amp;mis=pln-D-1024" TargetMode="External"/><Relationship Id="rId16" Type="http://schemas.openxmlformats.org/officeDocument/2006/relationships/hyperlink" Target="https://colombiacompra.pensemos.com/suiteve/pln/searchers?soa=6&amp;mdl=pln&amp;_sveVrs=1004020250228&amp;&amp;link=1&amp;mis=pln-D-1024" TargetMode="External"/><Relationship Id="rId20" Type="http://schemas.openxmlformats.org/officeDocument/2006/relationships/hyperlink" Target="https://colombiacompra.pensemos.com/suiteve/pln/searchers?soa=6&amp;mdl=pln&amp;_sveVrs=1004020250228&amp;&amp;link=1&amp;mis=pln-D-1024" TargetMode="External"/><Relationship Id="rId29" Type="http://schemas.openxmlformats.org/officeDocument/2006/relationships/hyperlink" Target="https://colombiacompra.pensemos.com/suiteve/pln/searchers?soa=6&amp;mdl=pln&amp;_sveVrs=1004020250228&amp;&amp;link=1&amp;mis=pln-D-1024" TargetMode="External"/><Relationship Id="rId1" Type="http://schemas.openxmlformats.org/officeDocument/2006/relationships/hyperlink" Target="https://colombiacompra.pensemos.com/suiteve/pln/searchers?soa=6&amp;mdl=pln&amp;_sveVrs=1004020250228&amp;&amp;link=1&amp;mis=pln-D-1024" TargetMode="External"/><Relationship Id="rId6" Type="http://schemas.openxmlformats.org/officeDocument/2006/relationships/hyperlink" Target="https://colombiacompra.pensemos.com/suiteve/pln/searchers?soa=6&amp;mdl=pln&amp;_sveVrs=1004020250228&amp;&amp;link=1&amp;mis=pln-D-1024" TargetMode="External"/><Relationship Id="rId11" Type="http://schemas.openxmlformats.org/officeDocument/2006/relationships/hyperlink" Target="https://colombiacompra.pensemos.com/suiteve/pln/searchers?soa=6&amp;mdl=pln&amp;_sveVrs=1004020250228&amp;&amp;link=1&amp;mis=pln-D-1024" TargetMode="External"/><Relationship Id="rId24" Type="http://schemas.openxmlformats.org/officeDocument/2006/relationships/hyperlink" Target="https://colombiacompra.pensemos.com/suiteve/pln/searchers?soa=6&amp;mdl=pln&amp;_sveVrs=1004020250228&amp;&amp;link=1&amp;mis=pln-D-1024" TargetMode="External"/><Relationship Id="rId32" Type="http://schemas.openxmlformats.org/officeDocument/2006/relationships/hyperlink" Target="https://colombiacompra.pensemos.com/suiteve/pln/searchers?soa=6&amp;mdl=pln&amp;_sveVrs=1004020250228&amp;&amp;link=1&amp;mis=pln-D-1024" TargetMode="External"/><Relationship Id="rId37" Type="http://schemas.openxmlformats.org/officeDocument/2006/relationships/vmlDrawing" Target="../drawings/vmlDrawing4.vml"/><Relationship Id="rId5" Type="http://schemas.openxmlformats.org/officeDocument/2006/relationships/hyperlink" Target="https://colombiacompra.pensemos.com/suiteve/pln/searchers?soa=6&amp;mdl=pln&amp;_sveVrs=1004020250228&amp;&amp;link=1&amp;mis=pln-D-1024" TargetMode="External"/><Relationship Id="rId15" Type="http://schemas.openxmlformats.org/officeDocument/2006/relationships/hyperlink" Target="https://colombiacompra.pensemos.com/suiteve/pln/searchers?soa=6&amp;mdl=pln&amp;_sveVrs=1004020250228&amp;&amp;link=1&amp;mis=pln-D-1024" TargetMode="External"/><Relationship Id="rId23" Type="http://schemas.openxmlformats.org/officeDocument/2006/relationships/hyperlink" Target="https://colombiacompra.pensemos.com/suiteve/pln/searchers?soa=6&amp;mdl=pln&amp;_sveVrs=1004020250228&amp;&amp;link=1&amp;mis=pln-D-1024" TargetMode="External"/><Relationship Id="rId28" Type="http://schemas.openxmlformats.org/officeDocument/2006/relationships/hyperlink" Target="https://colombiacompra.pensemos.com/suiteve/pln/searchers?soa=6&amp;mdl=pln&amp;_sveVrs=1004020250228&amp;&amp;link=1&amp;mis=pln-D-1024" TargetMode="External"/><Relationship Id="rId36" Type="http://schemas.openxmlformats.org/officeDocument/2006/relationships/drawing" Target="../drawings/drawing2.xml"/><Relationship Id="rId10" Type="http://schemas.openxmlformats.org/officeDocument/2006/relationships/hyperlink" Target="https://colombiacompra.pensemos.com/suiteve/pln/searchers?soa=6&amp;mdl=pln&amp;_sveVrs=1004020250228&amp;&amp;link=1&amp;mis=pln-D-1024" TargetMode="External"/><Relationship Id="rId19" Type="http://schemas.openxmlformats.org/officeDocument/2006/relationships/hyperlink" Target="https://colombiacompra.pensemos.com/suiteve/pln/searchers?soa=6&amp;mdl=pln&amp;_sveVrs=1004020250228&amp;&amp;link=1&amp;mis=pln-D-1024" TargetMode="External"/><Relationship Id="rId31" Type="http://schemas.openxmlformats.org/officeDocument/2006/relationships/hyperlink" Target="https://colombiacompra.pensemos.com/suiteve/pln/searchers?soa=6&amp;mdl=pln&amp;_sveVrs=1004020250228&amp;&amp;link=1&amp;mis=pln-D-1024" TargetMode="External"/><Relationship Id="rId4" Type="http://schemas.openxmlformats.org/officeDocument/2006/relationships/hyperlink" Target="https://colombiacompra.pensemos.com/suiteve/pln/searchers?soa=6&amp;mdl=pln&amp;_sveVrs=1004020250228&amp;&amp;link=1&amp;mis=pln-D-1024" TargetMode="External"/><Relationship Id="rId9" Type="http://schemas.openxmlformats.org/officeDocument/2006/relationships/hyperlink" Target="https://colombiacompra.pensemos.com/suiteve/pln/searchers?soa=6&amp;mdl=pln&amp;_sveVrs=1004020250228&amp;&amp;link=1&amp;mis=pln-D-1024" TargetMode="External"/><Relationship Id="rId14" Type="http://schemas.openxmlformats.org/officeDocument/2006/relationships/hyperlink" Target="https://colombiacompra.pensemos.com/suiteve/pln/searchers?soa=6&amp;mdl=pln&amp;_sveVrs=1004020250228&amp;&amp;link=1&amp;mis=pln-D-1024" TargetMode="External"/><Relationship Id="rId22" Type="http://schemas.openxmlformats.org/officeDocument/2006/relationships/hyperlink" Target="https://colombiacompra.pensemos.com/suiteve/pln/searchers?soa=6&amp;mdl=pln&amp;_sveVrs=1004020250228&amp;&amp;link=1&amp;mis=pln-D-1024" TargetMode="External"/><Relationship Id="rId27" Type="http://schemas.openxmlformats.org/officeDocument/2006/relationships/hyperlink" Target="https://colombiacompra.pensemos.com/suiteve/pln/searchers?soa=6&amp;mdl=pln&amp;_sveVrs=1004020250228&amp;&amp;link=1&amp;mis=pln-D-1024" TargetMode="External"/><Relationship Id="rId30" Type="http://schemas.openxmlformats.org/officeDocument/2006/relationships/hyperlink" Target="https://colombiacompra.pensemos.com/suiteve/pln/searchers?soa=6&amp;mdl=pln&amp;_sveVrs=1004020250228&amp;&amp;link=1&amp;mis=pln-D-1024" TargetMode="External"/><Relationship Id="rId35" Type="http://schemas.openxmlformats.org/officeDocument/2006/relationships/printerSettings" Target="../printerSettings/printerSettings3.bin"/><Relationship Id="rId8" Type="http://schemas.openxmlformats.org/officeDocument/2006/relationships/hyperlink" Target="https://colombiacompra.pensemos.com/suiteve/pln/searchers?soa=6&amp;mdl=pln&amp;_sveVrs=1004020250228&amp;&amp;link=1&amp;mis=pln-D-1024" TargetMode="External"/><Relationship Id="rId3" Type="http://schemas.openxmlformats.org/officeDocument/2006/relationships/hyperlink" Target="https://colombiacompra.pensemos.com/suiteve/pln/searchers?soa=6&amp;mdl=pln&amp;_sveVrs=1004020250228&amp;&amp;link=1&amp;mis=pln-D-1024"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f:/s/ProcesosMIPG/ErROqf3txgNBkDe9PumOZwUBbPBifwyxBBL1awWLSl9LCg?e=ec1Qbz" TargetMode="External"/><Relationship Id="rId2" Type="http://schemas.openxmlformats.org/officeDocument/2006/relationships/hyperlink" Target="file:///D:\:f:\s\ProcesosMIPG\EjlLhgT1KFFMoebdOZj7x7QBzHZrd-hoWGRb78GLWcQNmg" TargetMode="External"/><Relationship Id="rId1" Type="http://schemas.openxmlformats.org/officeDocument/2006/relationships/hyperlink" Target="file:///D:\:f:\s\ProcesosMIPG\Epr7wXnKwlZNlW8laAxDEwQBFVTOyA3ftm-VytU2u-QS4A" TargetMode="External"/><Relationship Id="rId5" Type="http://schemas.openxmlformats.org/officeDocument/2006/relationships/vmlDrawing" Target="../drawings/vmlDrawing5.vml"/><Relationship Id="rId4"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pageSetUpPr fitToPage="1"/>
  </sheetPr>
  <dimension ref="A1:BK43"/>
  <sheetViews>
    <sheetView zoomScale="68" workbookViewId="0">
      <selection activeCell="E16" sqref="E16:I16"/>
    </sheetView>
  </sheetViews>
  <sheetFormatPr defaultColWidth="14.42578125" defaultRowHeight="15" customHeight="1"/>
  <cols>
    <col min="1" max="1" width="26.42578125" style="55" customWidth="1"/>
    <col min="2" max="2" width="11.85546875" style="55" customWidth="1"/>
    <col min="3" max="3" width="10" style="55" customWidth="1"/>
    <col min="4" max="4" width="17.42578125" style="55" customWidth="1"/>
    <col min="5" max="5" width="15.42578125" style="55" customWidth="1"/>
    <col min="6" max="6" width="13.140625" style="55" customWidth="1"/>
    <col min="7" max="7" width="14.85546875" style="55" customWidth="1"/>
    <col min="8" max="9" width="12.42578125" style="55" customWidth="1"/>
    <col min="10" max="14" width="10.42578125" style="55" customWidth="1"/>
    <col min="15" max="15" width="40.85546875" style="55" customWidth="1"/>
    <col min="16" max="16" width="18.85546875" style="55" customWidth="1"/>
    <col min="17" max="17" width="27.85546875" style="55" customWidth="1"/>
    <col min="18" max="18" width="9.140625" style="55" customWidth="1"/>
    <col min="19" max="19" width="11.42578125" style="55" customWidth="1"/>
    <col min="20" max="20" width="10.42578125" style="53" customWidth="1"/>
    <col min="21" max="63" width="14.42578125" style="53"/>
    <col min="64" max="16384" width="14.42578125" style="50"/>
  </cols>
  <sheetData>
    <row r="1" spans="1:19" ht="45.75" customHeight="1">
      <c r="A1" s="263" t="s">
        <v>0</v>
      </c>
      <c r="B1" s="577" t="s">
        <v>1</v>
      </c>
      <c r="C1" s="578"/>
      <c r="D1" s="578"/>
      <c r="E1" s="578"/>
      <c r="F1" s="578"/>
      <c r="G1" s="578"/>
      <c r="H1" s="578"/>
      <c r="I1" s="578"/>
      <c r="J1" s="578"/>
      <c r="K1" s="578"/>
      <c r="L1" s="578"/>
      <c r="M1" s="578"/>
      <c r="N1" s="578"/>
      <c r="O1" s="578"/>
      <c r="P1" s="578"/>
      <c r="Q1" s="578"/>
      <c r="R1" s="578"/>
      <c r="S1" s="578"/>
    </row>
    <row r="2" spans="1:19" ht="29.25" customHeight="1">
      <c r="A2" s="264" t="s">
        <v>2</v>
      </c>
      <c r="B2" s="579" t="s">
        <v>3</v>
      </c>
      <c r="C2" s="580"/>
      <c r="D2" s="580"/>
      <c r="E2" s="580"/>
      <c r="F2" s="580"/>
      <c r="G2" s="580"/>
      <c r="H2" s="580"/>
      <c r="I2" s="580"/>
      <c r="J2" s="580"/>
      <c r="K2" s="580"/>
      <c r="L2" s="580"/>
      <c r="M2" s="580"/>
      <c r="N2" s="580"/>
      <c r="O2" s="580"/>
      <c r="P2" s="580"/>
      <c r="Q2" s="580"/>
      <c r="R2" s="580"/>
      <c r="S2" s="580"/>
    </row>
    <row r="3" spans="1:19" ht="66.75" customHeight="1">
      <c r="A3" s="265" t="s">
        <v>4</v>
      </c>
      <c r="B3" s="581" t="s">
        <v>5</v>
      </c>
      <c r="C3" s="582"/>
      <c r="D3" s="582"/>
      <c r="E3" s="582"/>
      <c r="F3" s="582"/>
      <c r="G3" s="582"/>
      <c r="H3" s="582"/>
      <c r="I3" s="582"/>
      <c r="J3" s="582"/>
      <c r="K3" s="582"/>
      <c r="L3" s="582"/>
      <c r="M3" s="582"/>
      <c r="N3" s="582"/>
      <c r="O3" s="582"/>
      <c r="P3" s="582"/>
      <c r="Q3" s="582"/>
      <c r="R3" s="582"/>
      <c r="S3" s="582"/>
    </row>
    <row r="4" spans="1:19" s="53" customFormat="1" ht="14.25" customHeight="1">
      <c r="A4" s="243"/>
      <c r="B4" s="243"/>
      <c r="C4" s="243"/>
      <c r="D4" s="243"/>
      <c r="E4" s="243"/>
      <c r="F4" s="243"/>
      <c r="G4" s="243"/>
      <c r="H4" s="243"/>
      <c r="I4" s="243"/>
      <c r="J4" s="243"/>
      <c r="K4" s="243"/>
      <c r="L4" s="243"/>
      <c r="M4" s="243"/>
      <c r="N4" s="243"/>
      <c r="O4" s="243"/>
      <c r="P4" s="243"/>
      <c r="Q4" s="243"/>
      <c r="R4" s="243"/>
      <c r="S4" s="243"/>
    </row>
    <row r="5" spans="1:19" s="53" customFormat="1" ht="14.25" hidden="1" customHeight="1">
      <c r="A5" s="243"/>
      <c r="B5" s="244" t="s">
        <v>6</v>
      </c>
      <c r="C5" s="245" t="s">
        <v>7</v>
      </c>
      <c r="D5" s="246"/>
      <c r="E5" s="247"/>
      <c r="F5" s="247"/>
      <c r="G5" s="247"/>
      <c r="H5" s="243"/>
      <c r="I5" s="243"/>
      <c r="J5" s="243"/>
      <c r="K5" s="243"/>
      <c r="L5" s="243"/>
      <c r="M5" s="243"/>
      <c r="N5" s="243"/>
      <c r="O5" s="243"/>
      <c r="P5" s="243"/>
      <c r="Q5" s="243"/>
      <c r="R5" s="243"/>
      <c r="S5" s="243"/>
    </row>
    <row r="6" spans="1:19" s="53" customFormat="1" ht="14.25" hidden="1" customHeight="1">
      <c r="A6" s="243"/>
      <c r="B6" s="248"/>
      <c r="C6" s="249" t="s">
        <v>8</v>
      </c>
      <c r="D6" s="250"/>
      <c r="E6" s="251"/>
      <c r="F6" s="252"/>
      <c r="G6" s="252"/>
      <c r="H6" s="243"/>
      <c r="I6" s="243"/>
      <c r="J6" s="243"/>
      <c r="K6" s="243"/>
      <c r="L6" s="243"/>
      <c r="M6" s="243"/>
      <c r="N6" s="243"/>
      <c r="O6" s="243"/>
      <c r="P6" s="243"/>
      <c r="Q6" s="243"/>
      <c r="R6" s="243"/>
      <c r="S6" s="243"/>
    </row>
    <row r="7" spans="1:19" s="53" customFormat="1" ht="14.25" hidden="1" customHeight="1">
      <c r="A7" s="243"/>
      <c r="B7" s="253"/>
      <c r="C7" s="254" t="s">
        <v>9</v>
      </c>
      <c r="D7" s="255"/>
      <c r="E7" s="251"/>
      <c r="F7" s="252"/>
      <c r="G7" s="252"/>
      <c r="H7" s="243"/>
      <c r="I7" s="243"/>
      <c r="J7" s="243"/>
      <c r="K7" s="243"/>
      <c r="L7" s="243"/>
      <c r="M7" s="243"/>
      <c r="N7" s="243"/>
      <c r="O7" s="243"/>
      <c r="P7" s="243"/>
      <c r="Q7" s="243"/>
      <c r="R7" s="243"/>
      <c r="S7" s="243"/>
    </row>
    <row r="8" spans="1:19" s="53" customFormat="1" ht="14.25" hidden="1" customHeight="1">
      <c r="A8" s="243"/>
      <c r="B8" s="256"/>
      <c r="C8" s="254" t="s">
        <v>10</v>
      </c>
      <c r="D8" s="255"/>
      <c r="E8" s="251"/>
      <c r="F8" s="252"/>
      <c r="G8" s="252"/>
      <c r="H8" s="243"/>
      <c r="I8" s="243"/>
      <c r="J8" s="243"/>
      <c r="K8" s="243"/>
      <c r="L8" s="243"/>
      <c r="M8" s="243"/>
      <c r="N8" s="243"/>
      <c r="O8" s="243"/>
      <c r="P8" s="243"/>
      <c r="Q8" s="243"/>
      <c r="R8" s="243"/>
      <c r="S8" s="243"/>
    </row>
    <row r="9" spans="1:19" s="53" customFormat="1" ht="14.25" hidden="1" customHeight="1">
      <c r="A9" s="54"/>
      <c r="B9" s="257"/>
      <c r="C9" s="254" t="s">
        <v>11</v>
      </c>
      <c r="D9" s="54"/>
      <c r="E9" s="54"/>
      <c r="F9" s="54"/>
      <c r="G9" s="54"/>
      <c r="H9" s="54"/>
      <c r="I9" s="54"/>
      <c r="J9" s="54"/>
      <c r="K9" s="54"/>
      <c r="L9" s="54"/>
      <c r="M9" s="54"/>
      <c r="N9" s="54"/>
      <c r="O9" s="54"/>
      <c r="P9" s="54"/>
      <c r="Q9" s="54"/>
      <c r="R9" s="54"/>
      <c r="S9" s="54"/>
    </row>
    <row r="10" spans="1:19" s="53" customFormat="1" ht="14.25" hidden="1" customHeight="1">
      <c r="A10" s="54"/>
      <c r="B10" s="258"/>
      <c r="C10" s="259" t="s">
        <v>12</v>
      </c>
      <c r="D10" s="54"/>
      <c r="E10" s="54"/>
      <c r="F10" s="54"/>
      <c r="G10" s="54"/>
      <c r="H10" s="54"/>
      <c r="I10" s="54"/>
      <c r="J10" s="54"/>
      <c r="K10" s="54"/>
      <c r="L10" s="54"/>
      <c r="M10" s="54"/>
      <c r="N10" s="54"/>
      <c r="O10" s="54"/>
      <c r="P10" s="54"/>
      <c r="Q10" s="54"/>
      <c r="R10" s="54"/>
      <c r="S10" s="54"/>
    </row>
    <row r="11" spans="1:19" s="53" customFormat="1" ht="52.5" customHeight="1">
      <c r="A11" s="54" t="s">
        <v>13</v>
      </c>
      <c r="B11" s="54"/>
      <c r="C11" s="54"/>
      <c r="D11" s="54"/>
      <c r="E11" s="54"/>
      <c r="F11" s="54"/>
      <c r="G11" s="54"/>
      <c r="H11" s="54"/>
      <c r="I11" s="54"/>
      <c r="J11" s="54"/>
      <c r="K11" s="54"/>
      <c r="L11" s="54"/>
      <c r="M11" s="54"/>
      <c r="N11" s="54"/>
      <c r="O11" s="54"/>
      <c r="P11" s="54"/>
      <c r="Q11" s="54"/>
      <c r="R11" s="54"/>
      <c r="S11" s="54"/>
    </row>
    <row r="12" spans="1:19" s="53" customFormat="1" ht="15" customHeight="1">
      <c r="A12" s="54"/>
      <c r="B12" s="54"/>
      <c r="C12" s="54"/>
      <c r="D12" s="54"/>
      <c r="E12" s="54"/>
      <c r="F12" s="54"/>
      <c r="G12" s="54"/>
      <c r="H12" s="54"/>
      <c r="I12" s="54"/>
      <c r="J12" s="54"/>
      <c r="K12" s="54"/>
      <c r="L12" s="54"/>
      <c r="M12" s="54"/>
      <c r="N12" s="54"/>
      <c r="O12" s="54"/>
      <c r="P12" s="54"/>
      <c r="Q12" s="54"/>
      <c r="R12" s="54"/>
      <c r="S12" s="54"/>
    </row>
    <row r="13" spans="1:19" s="53" customFormat="1" ht="15" customHeight="1">
      <c r="A13" s="54"/>
      <c r="B13" s="54"/>
      <c r="C13" s="54"/>
      <c r="D13" s="54"/>
      <c r="E13" s="260"/>
      <c r="F13" s="260"/>
      <c r="G13" s="260"/>
      <c r="H13" s="260"/>
      <c r="I13" s="260"/>
      <c r="J13" s="54"/>
      <c r="K13" s="54"/>
      <c r="L13" s="54"/>
      <c r="M13" s="54"/>
      <c r="N13" s="54"/>
      <c r="O13" s="54"/>
      <c r="P13" s="54"/>
      <c r="Q13" s="54"/>
      <c r="R13" s="54"/>
      <c r="S13" s="54"/>
    </row>
    <row r="14" spans="1:19" s="53" customFormat="1" ht="32.25" customHeight="1">
      <c r="A14" s="54"/>
      <c r="B14" s="54"/>
      <c r="C14" s="54"/>
      <c r="D14" s="54"/>
      <c r="E14" s="260"/>
      <c r="F14" s="260"/>
      <c r="G14" s="260"/>
      <c r="H14" s="260"/>
      <c r="I14" s="260"/>
      <c r="J14" s="54"/>
      <c r="K14" s="54"/>
      <c r="L14" s="54"/>
      <c r="M14" s="54"/>
      <c r="N14" s="54"/>
      <c r="O14" s="54"/>
      <c r="P14" s="54"/>
      <c r="Q14" s="54"/>
      <c r="R14" s="54"/>
      <c r="S14" s="54"/>
    </row>
    <row r="15" spans="1:19" s="53" customFormat="1" ht="15" customHeight="1">
      <c r="A15" s="54"/>
      <c r="B15" s="54"/>
      <c r="C15" s="54"/>
      <c r="D15" s="54"/>
      <c r="E15" s="260"/>
      <c r="F15" s="260"/>
      <c r="G15" s="260"/>
      <c r="H15" s="260"/>
      <c r="I15" s="260"/>
      <c r="J15" s="54"/>
      <c r="K15" s="54"/>
      <c r="L15" s="54"/>
      <c r="M15" s="54"/>
      <c r="N15" s="54"/>
      <c r="O15" s="54"/>
      <c r="P15" s="54"/>
      <c r="Q15" s="54"/>
      <c r="R15" s="54"/>
      <c r="S15" s="54"/>
    </row>
    <row r="16" spans="1:19" s="53" customFormat="1" ht="36" customHeight="1">
      <c r="A16" s="54"/>
      <c r="B16" s="54"/>
      <c r="C16" s="54"/>
      <c r="D16" s="54"/>
      <c r="E16" s="583" t="s">
        <v>14</v>
      </c>
      <c r="F16" s="583"/>
      <c r="G16" s="583"/>
      <c r="H16" s="583"/>
      <c r="I16" s="583"/>
      <c r="J16" s="54"/>
      <c r="K16" s="54"/>
      <c r="L16" s="54"/>
      <c r="M16" s="54"/>
      <c r="N16" s="54"/>
      <c r="O16" s="261" t="s">
        <v>15</v>
      </c>
      <c r="P16" s="54"/>
      <c r="Q16" s="54"/>
      <c r="R16" s="54"/>
      <c r="S16" s="54"/>
    </row>
    <row r="17" spans="1:19" s="53" customFormat="1" ht="15" customHeight="1">
      <c r="A17" s="54"/>
      <c r="B17" s="54"/>
      <c r="C17" s="54"/>
      <c r="D17" s="54"/>
      <c r="E17" s="260"/>
      <c r="F17" s="260"/>
      <c r="G17" s="260"/>
      <c r="H17" s="260"/>
      <c r="I17" s="260"/>
      <c r="J17" s="54"/>
      <c r="K17" s="54"/>
      <c r="L17" s="54"/>
      <c r="M17" s="54"/>
      <c r="N17" s="54"/>
      <c r="O17" s="261"/>
      <c r="P17" s="54"/>
      <c r="Q17" s="54"/>
      <c r="R17" s="54"/>
      <c r="S17" s="54"/>
    </row>
    <row r="18" spans="1:19" s="53" customFormat="1" ht="51" customHeight="1">
      <c r="A18" s="54"/>
      <c r="B18" s="54"/>
      <c r="C18" s="54"/>
      <c r="D18" s="54"/>
      <c r="E18" s="260"/>
      <c r="F18" s="260"/>
      <c r="G18" s="260"/>
      <c r="H18" s="260"/>
      <c r="I18" s="260"/>
      <c r="J18" s="54"/>
      <c r="K18" s="54"/>
      <c r="L18" s="54"/>
      <c r="M18" s="54"/>
      <c r="N18" s="54"/>
      <c r="O18" s="261"/>
      <c r="P18" s="54"/>
      <c r="Q18" s="54"/>
      <c r="R18" s="54"/>
      <c r="S18" s="54"/>
    </row>
    <row r="19" spans="1:19" s="53" customFormat="1" ht="15" customHeight="1">
      <c r="A19" s="54"/>
      <c r="B19" s="54"/>
      <c r="C19" s="54"/>
      <c r="D19" s="54"/>
      <c r="E19" s="260"/>
      <c r="F19" s="260"/>
      <c r="G19" s="260"/>
      <c r="H19" s="260"/>
      <c r="I19" s="260"/>
      <c r="J19" s="54"/>
      <c r="K19" s="54"/>
      <c r="L19" s="54"/>
      <c r="M19" s="54"/>
      <c r="N19" s="54"/>
      <c r="O19" s="261"/>
      <c r="P19" s="54"/>
      <c r="Q19" s="54"/>
      <c r="R19" s="54"/>
      <c r="S19" s="54"/>
    </row>
    <row r="20" spans="1:19" s="53" customFormat="1" ht="55.5" customHeight="1">
      <c r="A20" s="54"/>
      <c r="B20" s="54"/>
      <c r="C20" s="54"/>
      <c r="D20" s="54"/>
      <c r="E20" s="583" t="s">
        <v>16</v>
      </c>
      <c r="F20" s="583"/>
      <c r="G20" s="583"/>
      <c r="H20" s="583"/>
      <c r="I20" s="583"/>
      <c r="J20" s="54"/>
      <c r="K20" s="54"/>
      <c r="L20" s="54"/>
      <c r="M20" s="54"/>
      <c r="N20" s="54"/>
      <c r="O20" s="261" t="s">
        <v>17</v>
      </c>
      <c r="P20" s="54"/>
      <c r="Q20" s="54"/>
      <c r="R20" s="54"/>
      <c r="S20" s="54"/>
    </row>
    <row r="21" spans="1:19" s="53" customFormat="1" ht="15" customHeight="1">
      <c r="A21" s="54"/>
      <c r="B21" s="54"/>
      <c r="C21" s="54"/>
      <c r="D21" s="54"/>
      <c r="E21" s="260"/>
      <c r="F21" s="260"/>
      <c r="G21" s="260"/>
      <c r="H21" s="260"/>
      <c r="I21" s="260"/>
      <c r="J21" s="54"/>
      <c r="K21" s="54"/>
      <c r="L21" s="54"/>
      <c r="M21" s="54"/>
      <c r="N21" s="54"/>
      <c r="O21" s="261"/>
      <c r="P21" s="54"/>
      <c r="Q21" s="54"/>
      <c r="R21" s="54"/>
      <c r="S21" s="54"/>
    </row>
    <row r="22" spans="1:19" s="53" customFormat="1" ht="58.5" customHeight="1">
      <c r="A22" s="54"/>
      <c r="B22" s="54"/>
      <c r="C22" s="54"/>
      <c r="D22" s="54"/>
      <c r="E22" s="260"/>
      <c r="F22" s="260"/>
      <c r="G22" s="260"/>
      <c r="H22" s="260"/>
      <c r="I22" s="260"/>
      <c r="J22" s="54"/>
      <c r="K22" s="54"/>
      <c r="L22" s="54"/>
      <c r="M22" s="54"/>
      <c r="N22" s="54"/>
      <c r="O22" s="261"/>
      <c r="P22" s="54"/>
      <c r="Q22" s="54"/>
      <c r="R22" s="54"/>
      <c r="S22" s="54"/>
    </row>
    <row r="23" spans="1:19" s="53" customFormat="1" ht="15" customHeight="1">
      <c r="A23" s="54"/>
      <c r="B23" s="54"/>
      <c r="C23" s="54"/>
      <c r="D23" s="54"/>
      <c r="E23" s="260"/>
      <c r="F23" s="260"/>
      <c r="G23" s="260"/>
      <c r="H23" s="260"/>
      <c r="I23" s="260"/>
      <c r="J23" s="54"/>
      <c r="K23" s="54"/>
      <c r="L23" s="54"/>
      <c r="M23" s="54"/>
      <c r="N23" s="54"/>
      <c r="O23" s="261"/>
      <c r="P23" s="54"/>
      <c r="Q23" s="54"/>
      <c r="R23" s="54"/>
      <c r="S23" s="54"/>
    </row>
    <row r="24" spans="1:19" s="53" customFormat="1" ht="102" customHeight="1">
      <c r="A24" s="54"/>
      <c r="B24" s="54"/>
      <c r="C24" s="54"/>
      <c r="D24" s="54"/>
      <c r="E24" s="583" t="s">
        <v>18</v>
      </c>
      <c r="F24" s="583"/>
      <c r="G24" s="583"/>
      <c r="H24" s="583"/>
      <c r="I24" s="583"/>
      <c r="J24" s="54"/>
      <c r="K24" s="54"/>
      <c r="L24" s="54"/>
      <c r="M24" s="54"/>
      <c r="N24" s="54"/>
      <c r="O24" s="261" t="s">
        <v>19</v>
      </c>
      <c r="P24" s="54"/>
      <c r="Q24" s="54"/>
      <c r="R24" s="54"/>
      <c r="S24" s="54"/>
    </row>
    <row r="25" spans="1:19" s="53" customFormat="1" ht="41.25" customHeight="1">
      <c r="A25" s="54"/>
      <c r="B25" s="54"/>
      <c r="C25" s="54"/>
      <c r="D25" s="54"/>
      <c r="E25" s="260"/>
      <c r="F25" s="260"/>
      <c r="G25" s="260"/>
      <c r="H25" s="260"/>
      <c r="I25" s="260"/>
      <c r="J25" s="54"/>
      <c r="K25" s="54"/>
      <c r="L25" s="54"/>
      <c r="M25" s="54"/>
      <c r="N25" s="54"/>
      <c r="O25" s="261"/>
      <c r="P25" s="54"/>
      <c r="Q25" s="54"/>
      <c r="R25" s="54"/>
      <c r="S25" s="54"/>
    </row>
    <row r="26" spans="1:19" s="53" customFormat="1" ht="15" customHeight="1">
      <c r="A26" s="54"/>
      <c r="B26" s="54"/>
      <c r="C26" s="54"/>
      <c r="D26" s="54"/>
      <c r="E26" s="260"/>
      <c r="F26" s="260"/>
      <c r="G26" s="260"/>
      <c r="H26" s="260"/>
      <c r="I26" s="260"/>
      <c r="J26" s="54"/>
      <c r="K26" s="54"/>
      <c r="L26" s="54"/>
      <c r="M26" s="54"/>
      <c r="N26" s="54"/>
      <c r="O26" s="261"/>
      <c r="P26" s="54"/>
      <c r="Q26" s="54"/>
      <c r="R26" s="54"/>
      <c r="S26" s="54"/>
    </row>
    <row r="27" spans="1:19" s="53" customFormat="1" ht="15" customHeight="1">
      <c r="A27" s="54"/>
      <c r="B27" s="54"/>
      <c r="C27" s="54"/>
      <c r="D27" s="54"/>
      <c r="E27" s="260"/>
      <c r="F27" s="260"/>
      <c r="G27" s="260"/>
      <c r="H27" s="260"/>
      <c r="I27" s="260"/>
      <c r="J27" s="54"/>
      <c r="K27" s="54"/>
      <c r="L27" s="54"/>
      <c r="M27" s="54"/>
      <c r="N27" s="54"/>
      <c r="O27" s="261"/>
      <c r="P27" s="54"/>
      <c r="Q27" s="54"/>
      <c r="R27" s="54"/>
      <c r="S27" s="54"/>
    </row>
    <row r="28" spans="1:19" s="53" customFormat="1" ht="102.75" customHeight="1">
      <c r="A28" s="54"/>
      <c r="B28" s="54"/>
      <c r="C28" s="54"/>
      <c r="D28" s="54"/>
      <c r="E28" s="583" t="s">
        <v>20</v>
      </c>
      <c r="F28" s="583"/>
      <c r="G28" s="583"/>
      <c r="H28" s="583"/>
      <c r="I28" s="583"/>
      <c r="J28" s="54"/>
      <c r="K28" s="54"/>
      <c r="L28" s="54"/>
      <c r="M28" s="54"/>
      <c r="N28" s="54"/>
      <c r="O28" s="261" t="s">
        <v>21</v>
      </c>
      <c r="P28" s="54"/>
      <c r="Q28" s="54"/>
      <c r="R28" s="54"/>
      <c r="S28" s="54"/>
    </row>
    <row r="29" spans="1:19" s="53" customFormat="1" ht="35.25" customHeight="1">
      <c r="A29" s="54"/>
      <c r="B29" s="54"/>
      <c r="C29" s="54"/>
      <c r="D29" s="54"/>
      <c r="E29" s="260"/>
      <c r="F29" s="260"/>
      <c r="G29" s="260"/>
      <c r="H29" s="260"/>
      <c r="I29" s="260"/>
      <c r="J29" s="54"/>
      <c r="K29" s="54"/>
      <c r="L29" s="54"/>
      <c r="M29" s="54"/>
      <c r="N29" s="54"/>
      <c r="O29" s="261"/>
      <c r="P29" s="54"/>
      <c r="Q29" s="54"/>
      <c r="R29" s="54"/>
      <c r="S29" s="54"/>
    </row>
    <row r="30" spans="1:19" s="53" customFormat="1" ht="15" customHeight="1">
      <c r="A30" s="54"/>
      <c r="B30" s="54"/>
      <c r="C30" s="54"/>
      <c r="D30" s="54"/>
      <c r="E30" s="260"/>
      <c r="F30" s="260"/>
      <c r="G30" s="260"/>
      <c r="H30" s="260"/>
      <c r="I30" s="260"/>
      <c r="J30" s="54"/>
      <c r="K30" s="54"/>
      <c r="L30" s="54"/>
      <c r="M30" s="54"/>
      <c r="N30" s="54"/>
      <c r="O30" s="261"/>
      <c r="P30" s="54"/>
      <c r="Q30" s="54"/>
      <c r="R30" s="54"/>
      <c r="S30" s="54"/>
    </row>
    <row r="31" spans="1:19" s="53" customFormat="1" ht="15" customHeight="1">
      <c r="A31" s="54"/>
      <c r="B31" s="54"/>
      <c r="C31" s="54"/>
      <c r="D31" s="54"/>
      <c r="E31" s="260"/>
      <c r="F31" s="260"/>
      <c r="G31" s="260"/>
      <c r="H31" s="260"/>
      <c r="I31" s="260"/>
      <c r="J31" s="54"/>
      <c r="K31" s="54"/>
      <c r="L31" s="54"/>
      <c r="M31" s="54"/>
      <c r="N31" s="54"/>
      <c r="O31" s="261"/>
      <c r="P31" s="54"/>
      <c r="Q31" s="54"/>
      <c r="R31" s="54"/>
      <c r="S31" s="54"/>
    </row>
    <row r="32" spans="1:19" s="53" customFormat="1" ht="36" customHeight="1">
      <c r="A32" s="54"/>
      <c r="B32" s="54"/>
      <c r="C32" s="54"/>
      <c r="D32" s="54"/>
      <c r="E32" s="583" t="s">
        <v>22</v>
      </c>
      <c r="F32" s="583"/>
      <c r="G32" s="583"/>
      <c r="H32" s="583"/>
      <c r="I32" s="583"/>
      <c r="J32" s="54"/>
      <c r="K32" s="54"/>
      <c r="L32" s="54"/>
      <c r="M32" s="54"/>
      <c r="N32" s="54"/>
      <c r="O32" s="261" t="s">
        <v>23</v>
      </c>
      <c r="P32" s="54"/>
      <c r="Q32" s="54"/>
      <c r="R32" s="54"/>
      <c r="S32" s="54"/>
    </row>
    <row r="33" spans="1:19" s="53" customFormat="1" ht="15" customHeight="1">
      <c r="A33" s="54"/>
      <c r="B33" s="54"/>
      <c r="C33" s="54"/>
      <c r="D33" s="54"/>
      <c r="E33" s="260"/>
      <c r="F33" s="260"/>
      <c r="G33" s="260"/>
      <c r="H33" s="260"/>
      <c r="I33" s="260"/>
      <c r="J33" s="54"/>
      <c r="K33" s="54"/>
      <c r="L33" s="54"/>
      <c r="M33" s="54"/>
      <c r="N33" s="54"/>
      <c r="O33" s="261"/>
      <c r="P33" s="54"/>
      <c r="Q33" s="54"/>
      <c r="R33" s="54"/>
      <c r="S33" s="54"/>
    </row>
    <row r="34" spans="1:19" s="53" customFormat="1" ht="15" customHeight="1">
      <c r="A34" s="54"/>
      <c r="B34" s="54"/>
      <c r="C34" s="54"/>
      <c r="D34" s="54"/>
      <c r="E34" s="260"/>
      <c r="F34" s="260"/>
      <c r="G34" s="260"/>
      <c r="H34" s="260"/>
      <c r="I34" s="260"/>
      <c r="J34" s="54"/>
      <c r="K34" s="54"/>
      <c r="L34" s="54"/>
      <c r="M34" s="54"/>
      <c r="N34" s="54"/>
      <c r="O34" s="261"/>
      <c r="P34" s="54"/>
      <c r="Q34" s="54"/>
      <c r="R34" s="54"/>
      <c r="S34" s="54"/>
    </row>
    <row r="35" spans="1:19" s="53" customFormat="1" ht="56.25" customHeight="1">
      <c r="A35" s="54"/>
      <c r="B35" s="54"/>
      <c r="C35" s="54"/>
      <c r="D35" s="54"/>
      <c r="E35" s="260"/>
      <c r="F35" s="260"/>
      <c r="G35" s="260"/>
      <c r="H35" s="260"/>
      <c r="I35" s="260"/>
      <c r="J35" s="54"/>
      <c r="K35" s="54"/>
      <c r="L35" s="54"/>
      <c r="M35" s="54"/>
      <c r="N35" s="54"/>
      <c r="O35" s="261"/>
      <c r="P35" s="54"/>
      <c r="Q35" s="54"/>
      <c r="R35" s="54"/>
      <c r="S35" s="54"/>
    </row>
    <row r="36" spans="1:19" s="53" customFormat="1" ht="15" customHeight="1">
      <c r="A36" s="54"/>
      <c r="B36" s="54"/>
      <c r="C36" s="54"/>
      <c r="D36" s="54"/>
      <c r="E36" s="260"/>
      <c r="F36" s="260"/>
      <c r="G36" s="260"/>
      <c r="H36" s="260"/>
      <c r="I36" s="260"/>
      <c r="J36" s="54"/>
      <c r="K36" s="54"/>
      <c r="L36" s="54"/>
      <c r="M36" s="54"/>
      <c r="N36" s="54"/>
      <c r="O36" s="261"/>
      <c r="P36" s="54"/>
      <c r="Q36" s="54"/>
      <c r="R36" s="54"/>
      <c r="S36" s="54"/>
    </row>
    <row r="37" spans="1:19" s="53" customFormat="1" ht="61.5" customHeight="1">
      <c r="A37" s="54"/>
      <c r="B37" s="54"/>
      <c r="C37" s="54"/>
      <c r="D37" s="54"/>
      <c r="E37" s="583" t="s">
        <v>24</v>
      </c>
      <c r="F37" s="583"/>
      <c r="G37" s="583"/>
      <c r="H37" s="583"/>
      <c r="I37" s="583"/>
      <c r="J37" s="54"/>
      <c r="K37" s="54"/>
      <c r="L37" s="54"/>
      <c r="M37" s="54"/>
      <c r="N37" s="54"/>
      <c r="O37" s="261" t="s">
        <v>25</v>
      </c>
      <c r="P37" s="54"/>
      <c r="Q37" s="54"/>
      <c r="R37" s="54"/>
      <c r="S37" s="54"/>
    </row>
    <row r="38" spans="1:19" s="53" customFormat="1" ht="15" customHeight="1">
      <c r="A38" s="54"/>
      <c r="B38" s="54"/>
      <c r="C38" s="54"/>
      <c r="D38" s="54"/>
      <c r="E38" s="260"/>
      <c r="F38" s="260"/>
      <c r="G38" s="260"/>
      <c r="H38" s="260"/>
      <c r="I38" s="260"/>
      <c r="J38" s="54"/>
      <c r="K38" s="54"/>
      <c r="L38" s="54"/>
      <c r="M38" s="54"/>
      <c r="N38" s="54"/>
      <c r="O38" s="261"/>
      <c r="P38" s="54"/>
      <c r="Q38" s="54"/>
      <c r="R38" s="54"/>
      <c r="S38" s="54"/>
    </row>
    <row r="39" spans="1:19" s="53" customFormat="1" ht="43.5" customHeight="1">
      <c r="A39" s="54"/>
      <c r="B39" s="54"/>
      <c r="C39" s="54"/>
      <c r="D39" s="54"/>
      <c r="E39" s="260"/>
      <c r="F39" s="260"/>
      <c r="G39" s="260"/>
      <c r="H39" s="260"/>
      <c r="I39" s="260"/>
      <c r="J39" s="54"/>
      <c r="K39" s="54"/>
      <c r="L39" s="54"/>
      <c r="M39" s="54"/>
      <c r="N39" s="54"/>
      <c r="O39" s="261"/>
      <c r="P39" s="54"/>
      <c r="Q39" s="54"/>
      <c r="R39" s="54"/>
      <c r="S39" s="54"/>
    </row>
    <row r="40" spans="1:19" s="53" customFormat="1" ht="15" customHeight="1">
      <c r="A40" s="54"/>
      <c r="B40" s="54"/>
      <c r="C40" s="54"/>
      <c r="D40" s="54"/>
      <c r="E40" s="260"/>
      <c r="F40" s="260"/>
      <c r="G40" s="260"/>
      <c r="H40" s="260"/>
      <c r="I40" s="260"/>
      <c r="J40" s="54"/>
      <c r="K40" s="54"/>
      <c r="L40" s="54"/>
      <c r="M40" s="54"/>
      <c r="N40" s="54"/>
      <c r="O40" s="261"/>
      <c r="P40" s="54"/>
      <c r="Q40" s="54"/>
      <c r="R40" s="54"/>
      <c r="S40" s="54"/>
    </row>
    <row r="41" spans="1:19" s="53" customFormat="1" ht="37.5" customHeight="1">
      <c r="A41" s="54"/>
      <c r="B41" s="54"/>
      <c r="C41" s="54"/>
      <c r="D41" s="54"/>
      <c r="E41" s="583" t="s">
        <v>26</v>
      </c>
      <c r="F41" s="583"/>
      <c r="G41" s="583"/>
      <c r="H41" s="583"/>
      <c r="I41" s="583"/>
      <c r="J41" s="54"/>
      <c r="K41" s="54"/>
      <c r="L41" s="54"/>
      <c r="M41" s="54"/>
      <c r="N41" s="54"/>
      <c r="O41" s="261" t="s">
        <v>27</v>
      </c>
      <c r="P41" s="54"/>
      <c r="Q41" s="54"/>
      <c r="R41" s="54"/>
      <c r="S41" s="54"/>
    </row>
    <row r="42" spans="1:19" s="53" customFormat="1" ht="15" customHeight="1">
      <c r="A42" s="54"/>
      <c r="B42" s="54"/>
      <c r="C42" s="54"/>
      <c r="D42" s="54"/>
      <c r="E42" s="262"/>
      <c r="F42" s="262"/>
      <c r="G42" s="262"/>
      <c r="H42" s="262"/>
      <c r="I42" s="262"/>
      <c r="J42" s="54"/>
      <c r="K42" s="54"/>
      <c r="L42" s="54"/>
      <c r="M42" s="54"/>
      <c r="N42" s="54"/>
      <c r="O42" s="261"/>
      <c r="P42" s="54"/>
      <c r="Q42" s="54"/>
      <c r="R42" s="54"/>
      <c r="S42" s="54"/>
    </row>
    <row r="43" spans="1:19" s="53" customFormat="1" ht="15" customHeight="1">
      <c r="A43" s="54"/>
      <c r="B43" s="54"/>
      <c r="C43" s="54"/>
      <c r="D43" s="54"/>
      <c r="E43" s="262"/>
      <c r="F43" s="262"/>
      <c r="G43" s="262"/>
      <c r="H43" s="262"/>
      <c r="I43" s="262"/>
      <c r="J43" s="54"/>
      <c r="K43" s="54"/>
      <c r="L43" s="54"/>
      <c r="M43" s="54"/>
      <c r="N43" s="54"/>
      <c r="O43" s="261"/>
      <c r="P43" s="54"/>
      <c r="Q43" s="54"/>
      <c r="R43" s="54"/>
      <c r="S43" s="54"/>
    </row>
  </sheetData>
  <sheetProtection algorithmName="SHA-512" hashValue="Fqq2MXIfmRhiP03l6GPzTtC2YiqCGd4ZyUVZbmsoX9yUk+uiKWuHKQLNE0bpPVlP8+cTY9MV3NANCOoimpW/Ug==" saltValue="B+BmYxdiHR2k0+e6ThDD+w==" spinCount="100000" sheet="1" formatCells="0" formatColumns="0" formatRows="0" insertColumns="0" insertRows="0" insertHyperlinks="0" deleteColumns="0" deleteRows="0" sort="0" autoFilter="0" pivotTables="0"/>
  <mergeCells count="10">
    <mergeCell ref="B1:S1"/>
    <mergeCell ref="B2:S2"/>
    <mergeCell ref="B3:S3"/>
    <mergeCell ref="E41:I41"/>
    <mergeCell ref="E16:I16"/>
    <mergeCell ref="E20:I20"/>
    <mergeCell ref="E24:I24"/>
    <mergeCell ref="E28:I28"/>
    <mergeCell ref="E32:I32"/>
    <mergeCell ref="E37:I37"/>
  </mergeCells>
  <pageMargins left="0.23622047244094491" right="0.23622047244094491" top="0.59055118110236227" bottom="0.55118110236220474" header="0" footer="0"/>
  <pageSetup scale="45" fitToHeight="0" orientation="landscape" r:id="rId1"/>
  <headerFooter>
    <oddHeader xml:space="preserve">&amp;L&amp;G&amp;C&amp;"Verdana,Negrita"&amp;18PLAN DE ACCIÓN INSTITUCIONAL - PAI 
AGENCIA NACIONAL DE CONTRATACIÓN PÚBLICA COLOMBIA COMPRA EFICIENTE </oddHeader>
    <oddFooter>&amp;L&amp;"Verdana,Normal"Agencia Nacional de Contratación Pública
Colombia Compra Eficiente
Dirección: Carrera 7 # 26-20- Bogotá, Colombia
Atención al ciudadano:(+57) 601 7956600&amp;R&amp;"Verdana,Normal"CÓDIGO: CCE-DES-FM-15 VERSIÓN:5 FECHA 29/01/2025</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pageSetUpPr fitToPage="1"/>
  </sheetPr>
  <dimension ref="A1:AI54"/>
  <sheetViews>
    <sheetView zoomScale="80" zoomScaleNormal="80" workbookViewId="0">
      <selection activeCell="D7" sqref="D7"/>
    </sheetView>
  </sheetViews>
  <sheetFormatPr defaultColWidth="14.42578125" defaultRowHeight="15"/>
  <cols>
    <col min="1" max="1" width="4.42578125" style="154" customWidth="1"/>
    <col min="2" max="2" width="9.42578125" style="154" bestFit="1" customWidth="1"/>
    <col min="3" max="3" width="50.85546875" style="155" customWidth="1"/>
    <col min="4" max="4" width="31.42578125" style="154" customWidth="1"/>
    <col min="5" max="5" width="14.42578125" style="154" customWidth="1"/>
    <col min="6" max="6" width="15.140625" style="154" customWidth="1"/>
    <col min="7" max="7" width="8.42578125" style="154" customWidth="1"/>
    <col min="8" max="8" width="12.85546875" style="154" customWidth="1"/>
    <col min="9" max="9" width="6.42578125" style="154" customWidth="1"/>
    <col min="10" max="12" width="7.42578125" style="154" hidden="1" customWidth="1"/>
    <col min="13" max="13" width="6.42578125" style="154" customWidth="1"/>
    <col min="14" max="16" width="7.42578125" style="154" hidden="1" customWidth="1"/>
    <col min="17" max="17" width="6.42578125" style="154" customWidth="1"/>
    <col min="18" max="20" width="7.42578125" style="154" hidden="1" customWidth="1"/>
    <col min="21" max="21" width="7.85546875" style="154" customWidth="1"/>
    <col min="22" max="24" width="7.42578125" style="154" hidden="1" customWidth="1"/>
    <col min="25" max="25" width="14.42578125" style="156" customWidth="1"/>
    <col min="26" max="27" width="33.140625" style="154" customWidth="1"/>
    <col min="28" max="28" width="51" style="155" customWidth="1"/>
    <col min="29" max="29" width="20.42578125" style="155" customWidth="1"/>
    <col min="30" max="30" width="31.42578125" style="154" customWidth="1"/>
    <col min="31" max="31" width="18" style="154" customWidth="1"/>
    <col min="32" max="32" width="30.140625" style="157" customWidth="1"/>
    <col min="33" max="33" width="37.140625" style="157" customWidth="1"/>
    <col min="34" max="35" width="14.42578125" style="122"/>
    <col min="36" max="16384" width="14.42578125" style="123"/>
  </cols>
  <sheetData>
    <row r="1" spans="1:35" ht="28.5" customHeight="1">
      <c r="A1" s="584" t="s">
        <v>28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6"/>
    </row>
    <row r="2" spans="1:35" s="125" customFormat="1" ht="14.25" customHeight="1">
      <c r="A2" s="586" t="s">
        <v>29</v>
      </c>
      <c r="B2" s="587"/>
      <c r="C2" s="587"/>
      <c r="D2" s="587"/>
      <c r="E2" s="587" t="s">
        <v>30</v>
      </c>
      <c r="F2" s="587"/>
      <c r="G2" s="585" t="s">
        <v>31</v>
      </c>
      <c r="H2" s="585"/>
      <c r="I2" s="585"/>
      <c r="J2" s="585"/>
      <c r="K2" s="585"/>
      <c r="L2" s="585"/>
      <c r="M2" s="585"/>
      <c r="N2" s="585"/>
      <c r="O2" s="585"/>
      <c r="P2" s="585"/>
      <c r="Q2" s="585"/>
      <c r="R2" s="585"/>
      <c r="S2" s="585"/>
      <c r="T2" s="585"/>
      <c r="U2" s="585"/>
      <c r="V2" s="585"/>
      <c r="W2" s="585"/>
      <c r="X2" s="585"/>
      <c r="Y2" s="588" t="s">
        <v>32</v>
      </c>
      <c r="Z2" s="66"/>
      <c r="AA2" s="66"/>
      <c r="AB2" s="66"/>
      <c r="AC2" s="66"/>
      <c r="AD2" s="66"/>
      <c r="AE2" s="587" t="s">
        <v>33</v>
      </c>
      <c r="AF2" s="587"/>
      <c r="AG2" s="67"/>
      <c r="AH2" s="124"/>
      <c r="AI2" s="124"/>
    </row>
    <row r="3" spans="1:35" s="127" customFormat="1" ht="53.25" customHeight="1">
      <c r="A3" s="586"/>
      <c r="B3" s="65" t="s">
        <v>34</v>
      </c>
      <c r="C3" s="65" t="s">
        <v>35</v>
      </c>
      <c r="D3" s="65" t="s">
        <v>36</v>
      </c>
      <c r="E3" s="65" t="s">
        <v>37</v>
      </c>
      <c r="F3" s="65" t="s">
        <v>38</v>
      </c>
      <c r="G3" s="65" t="s">
        <v>39</v>
      </c>
      <c r="H3" s="65" t="s">
        <v>40</v>
      </c>
      <c r="I3" s="65" t="s">
        <v>41</v>
      </c>
      <c r="J3" s="68" t="s">
        <v>42</v>
      </c>
      <c r="K3" s="68" t="s">
        <v>43</v>
      </c>
      <c r="L3" s="68" t="s">
        <v>44</v>
      </c>
      <c r="M3" s="65" t="s">
        <v>45</v>
      </c>
      <c r="N3" s="68" t="s">
        <v>46</v>
      </c>
      <c r="O3" s="68" t="s">
        <v>47</v>
      </c>
      <c r="P3" s="68" t="s">
        <v>48</v>
      </c>
      <c r="Q3" s="65" t="s">
        <v>49</v>
      </c>
      <c r="R3" s="68" t="s">
        <v>50</v>
      </c>
      <c r="S3" s="68" t="s">
        <v>51</v>
      </c>
      <c r="T3" s="68" t="s">
        <v>52</v>
      </c>
      <c r="U3" s="65" t="s">
        <v>53</v>
      </c>
      <c r="V3" s="68" t="s">
        <v>54</v>
      </c>
      <c r="W3" s="68" t="s">
        <v>55</v>
      </c>
      <c r="X3" s="68" t="s">
        <v>56</v>
      </c>
      <c r="Y3" s="589"/>
      <c r="Z3" s="65" t="s">
        <v>57</v>
      </c>
      <c r="AA3" s="65" t="s">
        <v>58</v>
      </c>
      <c r="AB3" s="65" t="s">
        <v>59</v>
      </c>
      <c r="AC3" s="65" t="s">
        <v>60</v>
      </c>
      <c r="AD3" s="65" t="s">
        <v>61</v>
      </c>
      <c r="AE3" s="65" t="s">
        <v>62</v>
      </c>
      <c r="AF3" s="65" t="s">
        <v>63</v>
      </c>
      <c r="AG3" s="65" t="s">
        <v>64</v>
      </c>
      <c r="AH3" s="126"/>
      <c r="AI3" s="126"/>
    </row>
    <row r="4" spans="1:35" s="125" customFormat="1" ht="98.25" customHeight="1">
      <c r="A4" s="590"/>
      <c r="B4" s="70" t="s">
        <v>65</v>
      </c>
      <c r="C4" s="71" t="s">
        <v>66</v>
      </c>
      <c r="D4" s="71" t="s">
        <v>67</v>
      </c>
      <c r="E4" s="72">
        <v>45664</v>
      </c>
      <c r="F4" s="73">
        <v>46022</v>
      </c>
      <c r="G4" s="111">
        <f>+I4+M4+Q4+U4</f>
        <v>5</v>
      </c>
      <c r="H4" s="74" t="s">
        <v>68</v>
      </c>
      <c r="I4" s="75">
        <f>+J4+K4+L4</f>
        <v>2</v>
      </c>
      <c r="J4" s="76"/>
      <c r="K4" s="76">
        <v>1</v>
      </c>
      <c r="L4" s="76">
        <v>1</v>
      </c>
      <c r="M4" s="75">
        <f>+N4+O4+P4</f>
        <v>1</v>
      </c>
      <c r="N4" s="76"/>
      <c r="O4" s="76"/>
      <c r="P4" s="76">
        <v>1</v>
      </c>
      <c r="Q4" s="75">
        <f>+R4+S4+T4</f>
        <v>1</v>
      </c>
      <c r="R4" s="76"/>
      <c r="S4" s="76"/>
      <c r="T4" s="76">
        <v>1</v>
      </c>
      <c r="U4" s="75">
        <f>+V4+W4+X4</f>
        <v>1</v>
      </c>
      <c r="V4" s="76"/>
      <c r="W4" s="76"/>
      <c r="X4" s="76">
        <v>1</v>
      </c>
      <c r="Y4" s="81" t="s">
        <v>69</v>
      </c>
      <c r="Z4" s="77" t="s">
        <v>70</v>
      </c>
      <c r="AA4" s="77" t="s">
        <v>71</v>
      </c>
      <c r="AB4" s="78" t="s">
        <v>72</v>
      </c>
      <c r="AC4" s="128" t="s">
        <v>73</v>
      </c>
      <c r="AD4" s="129" t="s">
        <v>74</v>
      </c>
      <c r="AE4" s="76" t="s">
        <v>75</v>
      </c>
      <c r="AF4" s="76" t="s">
        <v>76</v>
      </c>
      <c r="AG4" s="76" t="s">
        <v>77</v>
      </c>
      <c r="AH4" s="124"/>
      <c r="AI4" s="124"/>
    </row>
    <row r="5" spans="1:35" s="125" customFormat="1" ht="161.1" customHeight="1">
      <c r="A5" s="590"/>
      <c r="B5" s="70" t="s">
        <v>78</v>
      </c>
      <c r="C5" s="71" t="s">
        <v>79</v>
      </c>
      <c r="D5" s="71" t="s">
        <v>80</v>
      </c>
      <c r="E5" s="72">
        <v>45659</v>
      </c>
      <c r="F5" s="72">
        <v>46022</v>
      </c>
      <c r="G5" s="111">
        <f t="shared" ref="G5:G53" si="0">+I5+M5+Q5+U5</f>
        <v>5</v>
      </c>
      <c r="H5" s="74" t="s">
        <v>68</v>
      </c>
      <c r="I5" s="75">
        <f t="shared" ref="I5:I53" si="1">+J5+K5+L5</f>
        <v>2</v>
      </c>
      <c r="J5" s="76"/>
      <c r="K5" s="76"/>
      <c r="L5" s="76">
        <v>2</v>
      </c>
      <c r="M5" s="75">
        <f t="shared" ref="M5:M53" si="2">+N5+O5+P5</f>
        <v>1</v>
      </c>
      <c r="N5" s="76"/>
      <c r="O5" s="76"/>
      <c r="P5" s="76">
        <v>1</v>
      </c>
      <c r="Q5" s="75">
        <f t="shared" ref="Q5:Q53" si="3">+R5+S5+T5</f>
        <v>1</v>
      </c>
      <c r="R5" s="76"/>
      <c r="S5" s="76"/>
      <c r="T5" s="76">
        <v>1</v>
      </c>
      <c r="U5" s="75">
        <f t="shared" ref="U5:U53" si="4">+V5+W5+X5</f>
        <v>1</v>
      </c>
      <c r="V5" s="76"/>
      <c r="W5" s="76"/>
      <c r="X5" s="76">
        <v>1</v>
      </c>
      <c r="Y5" s="81" t="s">
        <v>81</v>
      </c>
      <c r="Z5" s="77" t="s">
        <v>82</v>
      </c>
      <c r="AA5" s="77" t="s">
        <v>71</v>
      </c>
      <c r="AB5" s="78" t="s">
        <v>72</v>
      </c>
      <c r="AC5" s="128" t="s">
        <v>73</v>
      </c>
      <c r="AD5" s="129" t="s">
        <v>74</v>
      </c>
      <c r="AE5" s="76" t="s">
        <v>83</v>
      </c>
      <c r="AF5" s="76" t="s">
        <v>84</v>
      </c>
      <c r="AG5" s="76" t="s">
        <v>85</v>
      </c>
      <c r="AH5" s="124"/>
      <c r="AI5" s="124"/>
    </row>
    <row r="6" spans="1:35" s="125" customFormat="1" ht="72.75" customHeight="1">
      <c r="A6" s="590"/>
      <c r="B6" s="70" t="s">
        <v>86</v>
      </c>
      <c r="C6" s="84" t="s">
        <v>87</v>
      </c>
      <c r="D6" s="71" t="s">
        <v>88</v>
      </c>
      <c r="E6" s="72">
        <v>45672</v>
      </c>
      <c r="F6" s="72">
        <v>45657</v>
      </c>
      <c r="G6" s="111">
        <v>3</v>
      </c>
      <c r="H6" s="74" t="s">
        <v>68</v>
      </c>
      <c r="I6" s="75">
        <f t="shared" si="1"/>
        <v>0</v>
      </c>
      <c r="J6" s="76"/>
      <c r="K6" s="76"/>
      <c r="L6" s="76"/>
      <c r="M6" s="75">
        <v>0</v>
      </c>
      <c r="N6" s="76"/>
      <c r="O6" s="76"/>
      <c r="P6" s="76"/>
      <c r="Q6" s="75">
        <v>2</v>
      </c>
      <c r="R6" s="76"/>
      <c r="S6" s="76"/>
      <c r="T6" s="76">
        <v>1</v>
      </c>
      <c r="U6" s="75">
        <f t="shared" si="4"/>
        <v>1</v>
      </c>
      <c r="V6" s="76"/>
      <c r="W6" s="76"/>
      <c r="X6" s="76">
        <v>1</v>
      </c>
      <c r="Y6" s="81" t="s">
        <v>89</v>
      </c>
      <c r="Z6" s="77" t="s">
        <v>70</v>
      </c>
      <c r="AA6" s="77" t="s">
        <v>90</v>
      </c>
      <c r="AB6" s="78" t="s">
        <v>91</v>
      </c>
      <c r="AC6" s="128" t="s">
        <v>73</v>
      </c>
      <c r="AD6" s="129" t="s">
        <v>74</v>
      </c>
      <c r="AE6" s="76" t="s">
        <v>92</v>
      </c>
      <c r="AF6" s="83" t="s">
        <v>93</v>
      </c>
      <c r="AG6" s="76" t="s">
        <v>85</v>
      </c>
      <c r="AH6" s="124"/>
      <c r="AI6" s="124"/>
    </row>
    <row r="7" spans="1:35" s="125" customFormat="1" ht="109.5" customHeight="1">
      <c r="A7" s="69"/>
      <c r="B7" s="70" t="s">
        <v>94</v>
      </c>
      <c r="C7" s="84" t="s">
        <v>95</v>
      </c>
      <c r="D7" s="71" t="s">
        <v>96</v>
      </c>
      <c r="E7" s="72">
        <v>45672</v>
      </c>
      <c r="F7" s="72">
        <v>46022</v>
      </c>
      <c r="G7" s="111">
        <f t="shared" si="0"/>
        <v>4</v>
      </c>
      <c r="H7" s="74" t="s">
        <v>68</v>
      </c>
      <c r="I7" s="75">
        <f t="shared" si="1"/>
        <v>1</v>
      </c>
      <c r="J7" s="76"/>
      <c r="K7" s="76">
        <v>1</v>
      </c>
      <c r="L7" s="76"/>
      <c r="M7" s="75">
        <f t="shared" si="2"/>
        <v>2</v>
      </c>
      <c r="N7" s="76">
        <v>1</v>
      </c>
      <c r="O7" s="76"/>
      <c r="P7" s="76">
        <v>1</v>
      </c>
      <c r="Q7" s="75">
        <f t="shared" si="3"/>
        <v>0</v>
      </c>
      <c r="R7" s="76"/>
      <c r="S7" s="76"/>
      <c r="T7" s="76"/>
      <c r="U7" s="75">
        <f t="shared" si="4"/>
        <v>1</v>
      </c>
      <c r="V7" s="76"/>
      <c r="W7" s="76"/>
      <c r="X7" s="76">
        <v>1</v>
      </c>
      <c r="Y7" s="81" t="s">
        <v>81</v>
      </c>
      <c r="Z7" s="77" t="s">
        <v>97</v>
      </c>
      <c r="AA7" s="77" t="s">
        <v>90</v>
      </c>
      <c r="AB7" s="78" t="s">
        <v>91</v>
      </c>
      <c r="AC7" s="128" t="s">
        <v>73</v>
      </c>
      <c r="AD7" s="129" t="s">
        <v>74</v>
      </c>
      <c r="AE7" s="76" t="s">
        <v>92</v>
      </c>
      <c r="AF7" s="83" t="s">
        <v>93</v>
      </c>
      <c r="AG7" s="76" t="s">
        <v>85</v>
      </c>
      <c r="AH7" s="124"/>
      <c r="AI7" s="124"/>
    </row>
    <row r="8" spans="1:35" s="125" customFormat="1" ht="72.75" customHeight="1">
      <c r="A8" s="69"/>
      <c r="B8" s="70" t="s">
        <v>98</v>
      </c>
      <c r="C8" s="84" t="s">
        <v>99</v>
      </c>
      <c r="D8" s="71" t="s">
        <v>100</v>
      </c>
      <c r="E8" s="72">
        <v>45839</v>
      </c>
      <c r="F8" s="72">
        <v>45930</v>
      </c>
      <c r="G8" s="111">
        <f t="shared" si="0"/>
        <v>1</v>
      </c>
      <c r="H8" s="74" t="s">
        <v>68</v>
      </c>
      <c r="I8" s="75">
        <f t="shared" si="1"/>
        <v>0</v>
      </c>
      <c r="J8" s="76"/>
      <c r="K8" s="76"/>
      <c r="L8" s="76"/>
      <c r="M8" s="75">
        <f t="shared" si="2"/>
        <v>0</v>
      </c>
      <c r="N8" s="76"/>
      <c r="O8" s="76"/>
      <c r="P8" s="76"/>
      <c r="Q8" s="75">
        <f t="shared" si="3"/>
        <v>1</v>
      </c>
      <c r="R8" s="76"/>
      <c r="S8" s="76"/>
      <c r="T8" s="76">
        <v>1</v>
      </c>
      <c r="U8" s="75">
        <f t="shared" si="4"/>
        <v>0</v>
      </c>
      <c r="V8" s="76"/>
      <c r="W8" s="76"/>
      <c r="X8" s="76"/>
      <c r="Y8" s="81" t="s">
        <v>101</v>
      </c>
      <c r="Z8" s="77" t="s">
        <v>102</v>
      </c>
      <c r="AA8" s="77" t="s">
        <v>90</v>
      </c>
      <c r="AB8" s="78" t="s">
        <v>91</v>
      </c>
      <c r="AC8" s="128" t="s">
        <v>73</v>
      </c>
      <c r="AD8" s="129" t="s">
        <v>74</v>
      </c>
      <c r="AE8" s="76" t="s">
        <v>92</v>
      </c>
      <c r="AF8" s="83" t="s">
        <v>93</v>
      </c>
      <c r="AG8" s="76" t="s">
        <v>85</v>
      </c>
      <c r="AH8" s="124"/>
      <c r="AI8" s="124"/>
    </row>
    <row r="9" spans="1:35" s="125" customFormat="1" ht="77.25" customHeight="1">
      <c r="A9" s="69"/>
      <c r="B9" s="70" t="s">
        <v>103</v>
      </c>
      <c r="C9" s="84" t="s">
        <v>104</v>
      </c>
      <c r="D9" s="80" t="s">
        <v>105</v>
      </c>
      <c r="E9" s="73">
        <v>45659</v>
      </c>
      <c r="F9" s="73">
        <v>45930</v>
      </c>
      <c r="G9" s="111">
        <f t="shared" si="0"/>
        <v>1</v>
      </c>
      <c r="H9" s="88" t="s">
        <v>68</v>
      </c>
      <c r="I9" s="75">
        <f t="shared" si="1"/>
        <v>0</v>
      </c>
      <c r="J9" s="88"/>
      <c r="K9" s="88"/>
      <c r="L9" s="88"/>
      <c r="M9" s="75">
        <f t="shared" si="2"/>
        <v>0</v>
      </c>
      <c r="N9" s="88"/>
      <c r="O9" s="88"/>
      <c r="P9" s="88"/>
      <c r="Q9" s="75">
        <f t="shared" si="3"/>
        <v>1</v>
      </c>
      <c r="R9" s="88"/>
      <c r="S9" s="88"/>
      <c r="T9" s="88">
        <v>1</v>
      </c>
      <c r="U9" s="75">
        <f t="shared" si="4"/>
        <v>0</v>
      </c>
      <c r="V9" s="88"/>
      <c r="W9" s="88"/>
      <c r="X9" s="88"/>
      <c r="Y9" s="81" t="s">
        <v>106</v>
      </c>
      <c r="Z9" s="87" t="s">
        <v>107</v>
      </c>
      <c r="AA9" s="77" t="s">
        <v>108</v>
      </c>
      <c r="AB9" s="78" t="s">
        <v>109</v>
      </c>
      <c r="AC9" s="128" t="s">
        <v>73</v>
      </c>
      <c r="AD9" s="129" t="s">
        <v>74</v>
      </c>
      <c r="AE9" s="88" t="s">
        <v>110</v>
      </c>
      <c r="AF9" s="88" t="s">
        <v>111</v>
      </c>
      <c r="AG9" s="76" t="s">
        <v>85</v>
      </c>
      <c r="AH9" s="124"/>
      <c r="AI9" s="124"/>
    </row>
    <row r="10" spans="1:35" s="125" customFormat="1" ht="77.25" customHeight="1">
      <c r="A10" s="69"/>
      <c r="B10" s="70" t="s">
        <v>112</v>
      </c>
      <c r="C10" s="84" t="s">
        <v>113</v>
      </c>
      <c r="D10" s="80" t="s">
        <v>114</v>
      </c>
      <c r="E10" s="73">
        <v>45659</v>
      </c>
      <c r="F10" s="73">
        <v>46022</v>
      </c>
      <c r="G10" s="111">
        <f t="shared" si="0"/>
        <v>2</v>
      </c>
      <c r="H10" s="88" t="s">
        <v>68</v>
      </c>
      <c r="I10" s="75">
        <f t="shared" si="1"/>
        <v>0</v>
      </c>
      <c r="J10" s="88"/>
      <c r="K10" s="88"/>
      <c r="L10" s="88"/>
      <c r="M10" s="75">
        <f t="shared" si="2"/>
        <v>1</v>
      </c>
      <c r="N10" s="88"/>
      <c r="O10" s="88"/>
      <c r="P10" s="88">
        <v>1</v>
      </c>
      <c r="Q10" s="75">
        <f t="shared" si="3"/>
        <v>0</v>
      </c>
      <c r="R10" s="88"/>
      <c r="S10" s="88"/>
      <c r="T10" s="88"/>
      <c r="U10" s="75">
        <f t="shared" si="4"/>
        <v>1</v>
      </c>
      <c r="V10" s="88"/>
      <c r="W10" s="88"/>
      <c r="X10" s="88">
        <v>1</v>
      </c>
      <c r="Y10" s="81" t="s">
        <v>115</v>
      </c>
      <c r="Z10" s="87" t="s">
        <v>97</v>
      </c>
      <c r="AA10" s="77" t="s">
        <v>108</v>
      </c>
      <c r="AB10" s="78" t="s">
        <v>109</v>
      </c>
      <c r="AC10" s="128" t="s">
        <v>73</v>
      </c>
      <c r="AD10" s="129" t="s">
        <v>74</v>
      </c>
      <c r="AE10" s="88" t="s">
        <v>116</v>
      </c>
      <c r="AF10" s="88" t="s">
        <v>117</v>
      </c>
      <c r="AG10" s="76" t="s">
        <v>85</v>
      </c>
      <c r="AH10" s="124"/>
      <c r="AI10" s="124"/>
    </row>
    <row r="11" spans="1:35" s="125" customFormat="1" ht="204">
      <c r="A11" s="69"/>
      <c r="B11" s="70" t="s">
        <v>118</v>
      </c>
      <c r="C11" s="84" t="s">
        <v>119</v>
      </c>
      <c r="D11" s="130" t="s">
        <v>120</v>
      </c>
      <c r="E11" s="73">
        <v>45659</v>
      </c>
      <c r="F11" s="73">
        <v>46022</v>
      </c>
      <c r="G11" s="111">
        <f t="shared" si="0"/>
        <v>12</v>
      </c>
      <c r="H11" s="88" t="s">
        <v>68</v>
      </c>
      <c r="I11" s="75">
        <f t="shared" si="1"/>
        <v>3</v>
      </c>
      <c r="J11" s="88">
        <v>1</v>
      </c>
      <c r="K11" s="88">
        <v>1</v>
      </c>
      <c r="L11" s="88">
        <v>1</v>
      </c>
      <c r="M11" s="75">
        <f t="shared" si="2"/>
        <v>3</v>
      </c>
      <c r="N11" s="88">
        <v>1</v>
      </c>
      <c r="O11" s="88">
        <v>1</v>
      </c>
      <c r="P11" s="88">
        <v>1</v>
      </c>
      <c r="Q11" s="75">
        <f t="shared" si="3"/>
        <v>3</v>
      </c>
      <c r="R11" s="88">
        <v>1</v>
      </c>
      <c r="S11" s="88">
        <v>1</v>
      </c>
      <c r="T11" s="88">
        <v>1</v>
      </c>
      <c r="U11" s="75">
        <f t="shared" si="4"/>
        <v>3</v>
      </c>
      <c r="V11" s="88">
        <v>1</v>
      </c>
      <c r="W11" s="88">
        <v>1</v>
      </c>
      <c r="X11" s="88">
        <v>1</v>
      </c>
      <c r="Y11" s="81" t="s">
        <v>121</v>
      </c>
      <c r="Z11" s="87" t="s">
        <v>122</v>
      </c>
      <c r="AA11" s="77" t="s">
        <v>90</v>
      </c>
      <c r="AB11" s="78" t="s">
        <v>91</v>
      </c>
      <c r="AC11" s="128" t="s">
        <v>73</v>
      </c>
      <c r="AD11" s="129" t="s">
        <v>74</v>
      </c>
      <c r="AE11" s="88" t="s">
        <v>123</v>
      </c>
      <c r="AF11" s="88" t="s">
        <v>124</v>
      </c>
      <c r="AG11" s="76" t="s">
        <v>85</v>
      </c>
      <c r="AH11" s="124"/>
      <c r="AI11" s="124"/>
    </row>
    <row r="12" spans="1:35" s="125" customFormat="1" ht="22.5" customHeight="1">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3"/>
      <c r="Y12" s="134"/>
      <c r="Z12" s="135"/>
      <c r="AA12" s="135"/>
      <c r="AB12" s="135"/>
      <c r="AC12" s="135"/>
      <c r="AD12" s="134"/>
      <c r="AE12" s="136"/>
      <c r="AF12" s="136"/>
      <c r="AG12" s="76" t="s">
        <v>85</v>
      </c>
      <c r="AH12" s="124"/>
      <c r="AI12" s="124"/>
    </row>
    <row r="13" spans="1:35" s="125" customFormat="1" ht="128.25">
      <c r="A13" s="590" t="s">
        <v>125</v>
      </c>
      <c r="B13" s="82" t="s">
        <v>126</v>
      </c>
      <c r="C13" s="84" t="s">
        <v>127</v>
      </c>
      <c r="D13" s="84" t="s">
        <v>128</v>
      </c>
      <c r="E13" s="73">
        <v>45659</v>
      </c>
      <c r="F13" s="73">
        <v>46022</v>
      </c>
      <c r="G13" s="137">
        <f t="shared" si="0"/>
        <v>7</v>
      </c>
      <c r="H13" s="138" t="s">
        <v>68</v>
      </c>
      <c r="I13" s="75">
        <f t="shared" si="1"/>
        <v>0</v>
      </c>
      <c r="J13" s="88"/>
      <c r="K13" s="88"/>
      <c r="L13" s="88"/>
      <c r="M13" s="75">
        <f t="shared" si="2"/>
        <v>0</v>
      </c>
      <c r="N13" s="88"/>
      <c r="O13" s="88"/>
      <c r="P13" s="88"/>
      <c r="Q13" s="75">
        <f t="shared" si="3"/>
        <v>3</v>
      </c>
      <c r="R13" s="88"/>
      <c r="S13" s="88"/>
      <c r="T13" s="88">
        <v>3</v>
      </c>
      <c r="U13" s="75">
        <f t="shared" si="4"/>
        <v>4</v>
      </c>
      <c r="V13" s="88"/>
      <c r="W13" s="88"/>
      <c r="X13" s="88">
        <v>4</v>
      </c>
      <c r="Y13" s="81" t="s">
        <v>129</v>
      </c>
      <c r="Z13" s="87" t="s">
        <v>107</v>
      </c>
      <c r="AA13" s="77" t="s">
        <v>130</v>
      </c>
      <c r="AB13" s="78" t="s">
        <v>109</v>
      </c>
      <c r="AC13" s="128" t="s">
        <v>73</v>
      </c>
      <c r="AD13" s="129" t="s">
        <v>74</v>
      </c>
      <c r="AE13" s="88" t="s">
        <v>131</v>
      </c>
      <c r="AF13" s="88" t="s">
        <v>132</v>
      </c>
      <c r="AG13" s="76" t="s">
        <v>85</v>
      </c>
      <c r="AH13" s="124"/>
      <c r="AI13" s="124"/>
    </row>
    <row r="14" spans="1:35" s="125" customFormat="1" ht="41.25" customHeight="1">
      <c r="A14" s="590"/>
      <c r="B14" s="82" t="s">
        <v>133</v>
      </c>
      <c r="C14" s="80" t="s">
        <v>134</v>
      </c>
      <c r="D14" s="80" t="s">
        <v>135</v>
      </c>
      <c r="E14" s="73">
        <v>45659</v>
      </c>
      <c r="F14" s="73">
        <v>46022</v>
      </c>
      <c r="G14" s="137">
        <f t="shared" si="0"/>
        <v>1</v>
      </c>
      <c r="H14" s="138" t="s">
        <v>68</v>
      </c>
      <c r="I14" s="75">
        <f t="shared" si="1"/>
        <v>0</v>
      </c>
      <c r="J14" s="88"/>
      <c r="K14" s="88"/>
      <c r="L14" s="88"/>
      <c r="M14" s="75">
        <f t="shared" si="2"/>
        <v>0</v>
      </c>
      <c r="N14" s="88"/>
      <c r="O14" s="88"/>
      <c r="P14" s="88"/>
      <c r="Q14" s="75">
        <f t="shared" si="3"/>
        <v>0</v>
      </c>
      <c r="R14" s="88"/>
      <c r="S14" s="88"/>
      <c r="T14" s="88"/>
      <c r="U14" s="75">
        <f t="shared" si="4"/>
        <v>1</v>
      </c>
      <c r="V14" s="88"/>
      <c r="W14" s="88"/>
      <c r="X14" s="88">
        <v>1</v>
      </c>
      <c r="Y14" s="81" t="s">
        <v>136</v>
      </c>
      <c r="Z14" s="87" t="s">
        <v>107</v>
      </c>
      <c r="AA14" s="77" t="s">
        <v>130</v>
      </c>
      <c r="AB14" s="78" t="s">
        <v>109</v>
      </c>
      <c r="AC14" s="128" t="s">
        <v>73</v>
      </c>
      <c r="AD14" s="129" t="s">
        <v>74</v>
      </c>
      <c r="AE14" s="88" t="s">
        <v>131</v>
      </c>
      <c r="AF14" s="88" t="s">
        <v>132</v>
      </c>
      <c r="AG14" s="76" t="s">
        <v>85</v>
      </c>
      <c r="AH14" s="124"/>
      <c r="AI14" s="124"/>
    </row>
    <row r="15" spans="1:35" s="125" customFormat="1" ht="128.25">
      <c r="A15" s="590"/>
      <c r="B15" s="82" t="s">
        <v>137</v>
      </c>
      <c r="C15" s="80" t="s">
        <v>138</v>
      </c>
      <c r="D15" s="80" t="s">
        <v>139</v>
      </c>
      <c r="E15" s="73">
        <v>45659</v>
      </c>
      <c r="F15" s="73">
        <v>46022</v>
      </c>
      <c r="G15" s="137">
        <f t="shared" si="0"/>
        <v>8</v>
      </c>
      <c r="H15" s="138" t="s">
        <v>68</v>
      </c>
      <c r="I15" s="75">
        <f t="shared" si="1"/>
        <v>0</v>
      </c>
      <c r="J15" s="88"/>
      <c r="K15" s="88"/>
      <c r="L15" s="88"/>
      <c r="M15" s="75">
        <f t="shared" si="2"/>
        <v>2</v>
      </c>
      <c r="N15" s="88"/>
      <c r="O15" s="88"/>
      <c r="P15" s="88">
        <v>2</v>
      </c>
      <c r="Q15" s="75">
        <f t="shared" si="3"/>
        <v>2</v>
      </c>
      <c r="R15" s="88"/>
      <c r="S15" s="88"/>
      <c r="T15" s="88">
        <v>2</v>
      </c>
      <c r="U15" s="75">
        <f t="shared" si="4"/>
        <v>4</v>
      </c>
      <c r="V15" s="88"/>
      <c r="W15" s="88"/>
      <c r="X15" s="88">
        <v>4</v>
      </c>
      <c r="Y15" s="81" t="s">
        <v>140</v>
      </c>
      <c r="Z15" s="87" t="s">
        <v>107</v>
      </c>
      <c r="AA15" s="77" t="s">
        <v>130</v>
      </c>
      <c r="AB15" s="78" t="s">
        <v>109</v>
      </c>
      <c r="AC15" s="128" t="s">
        <v>73</v>
      </c>
      <c r="AD15" s="129" t="s">
        <v>74</v>
      </c>
      <c r="AE15" s="88" t="s">
        <v>131</v>
      </c>
      <c r="AF15" s="88" t="s">
        <v>132</v>
      </c>
      <c r="AG15" s="76" t="s">
        <v>85</v>
      </c>
      <c r="AH15" s="124"/>
      <c r="AI15" s="124"/>
    </row>
    <row r="16" spans="1:35" s="125" customFormat="1" ht="128.25">
      <c r="A16" s="112"/>
      <c r="B16" s="82" t="s">
        <v>141</v>
      </c>
      <c r="C16" s="84" t="s">
        <v>142</v>
      </c>
      <c r="D16" s="84" t="s">
        <v>143</v>
      </c>
      <c r="E16" s="73">
        <v>45659</v>
      </c>
      <c r="F16" s="73">
        <v>46022</v>
      </c>
      <c r="G16" s="137">
        <f t="shared" si="0"/>
        <v>4</v>
      </c>
      <c r="H16" s="88" t="s">
        <v>144</v>
      </c>
      <c r="I16" s="75">
        <f t="shared" si="1"/>
        <v>1</v>
      </c>
      <c r="J16" s="85"/>
      <c r="K16" s="85"/>
      <c r="L16" s="85">
        <v>1</v>
      </c>
      <c r="M16" s="75">
        <f t="shared" si="2"/>
        <v>1</v>
      </c>
      <c r="N16" s="85"/>
      <c r="O16" s="85"/>
      <c r="P16" s="85">
        <v>1</v>
      </c>
      <c r="Q16" s="75">
        <f t="shared" si="3"/>
        <v>1</v>
      </c>
      <c r="R16" s="85"/>
      <c r="S16" s="85"/>
      <c r="T16" s="85">
        <v>1</v>
      </c>
      <c r="U16" s="75">
        <f t="shared" si="4"/>
        <v>1</v>
      </c>
      <c r="V16" s="85"/>
      <c r="W16" s="85"/>
      <c r="X16" s="85">
        <v>1</v>
      </c>
      <c r="Y16" s="79" t="s">
        <v>145</v>
      </c>
      <c r="Z16" s="79" t="s">
        <v>107</v>
      </c>
      <c r="AA16" s="77" t="s">
        <v>130</v>
      </c>
      <c r="AB16" s="78" t="s">
        <v>109</v>
      </c>
      <c r="AC16" s="128" t="s">
        <v>73</v>
      </c>
      <c r="AD16" s="129" t="s">
        <v>74</v>
      </c>
      <c r="AE16" s="88" t="s">
        <v>131</v>
      </c>
      <c r="AF16" s="88" t="s">
        <v>132</v>
      </c>
      <c r="AG16" s="76" t="s">
        <v>85</v>
      </c>
      <c r="AH16" s="124"/>
      <c r="AI16" s="124"/>
    </row>
    <row r="17" spans="1:35" s="125" customFormat="1" ht="128.25">
      <c r="A17" s="112"/>
      <c r="B17" s="82" t="s">
        <v>146</v>
      </c>
      <c r="C17" s="84" t="s">
        <v>147</v>
      </c>
      <c r="D17" s="84" t="s">
        <v>148</v>
      </c>
      <c r="E17" s="73">
        <v>45659</v>
      </c>
      <c r="F17" s="73">
        <v>46022</v>
      </c>
      <c r="G17" s="137">
        <f t="shared" si="0"/>
        <v>4</v>
      </c>
      <c r="H17" s="88" t="s">
        <v>144</v>
      </c>
      <c r="I17" s="75">
        <f t="shared" si="1"/>
        <v>1</v>
      </c>
      <c r="J17" s="85"/>
      <c r="K17" s="85"/>
      <c r="L17" s="85">
        <v>1</v>
      </c>
      <c r="M17" s="75">
        <f t="shared" si="2"/>
        <v>1</v>
      </c>
      <c r="N17" s="85"/>
      <c r="O17" s="85"/>
      <c r="P17" s="85">
        <v>1</v>
      </c>
      <c r="Q17" s="75">
        <f t="shared" si="3"/>
        <v>1</v>
      </c>
      <c r="R17" s="85"/>
      <c r="S17" s="85"/>
      <c r="T17" s="85">
        <v>1</v>
      </c>
      <c r="U17" s="75">
        <f t="shared" si="4"/>
        <v>1</v>
      </c>
      <c r="V17" s="85"/>
      <c r="W17" s="85"/>
      <c r="X17" s="85">
        <v>1</v>
      </c>
      <c r="Y17" s="79" t="s">
        <v>145</v>
      </c>
      <c r="Z17" s="79" t="s">
        <v>107</v>
      </c>
      <c r="AA17" s="77" t="s">
        <v>130</v>
      </c>
      <c r="AB17" s="78" t="s">
        <v>109</v>
      </c>
      <c r="AC17" s="128" t="s">
        <v>73</v>
      </c>
      <c r="AD17" s="129" t="s">
        <v>74</v>
      </c>
      <c r="AE17" s="88" t="s">
        <v>131</v>
      </c>
      <c r="AF17" s="88" t="s">
        <v>132</v>
      </c>
      <c r="AG17" s="76" t="s">
        <v>85</v>
      </c>
      <c r="AH17" s="124"/>
      <c r="AI17" s="124"/>
    </row>
    <row r="18" spans="1:35" s="125" customFormat="1" ht="134.25" customHeight="1">
      <c r="A18" s="112"/>
      <c r="B18" s="82" t="s">
        <v>149</v>
      </c>
      <c r="C18" s="84" t="s">
        <v>150</v>
      </c>
      <c r="D18" s="470" t="s">
        <v>151</v>
      </c>
      <c r="E18" s="73">
        <v>45659</v>
      </c>
      <c r="F18" s="73">
        <v>46022</v>
      </c>
      <c r="G18" s="137">
        <f t="shared" si="0"/>
        <v>8</v>
      </c>
      <c r="H18" s="88" t="s">
        <v>144</v>
      </c>
      <c r="I18" s="75">
        <f t="shared" si="1"/>
        <v>0</v>
      </c>
      <c r="J18" s="85"/>
      <c r="K18" s="85"/>
      <c r="L18" s="85"/>
      <c r="M18" s="75">
        <f t="shared" si="2"/>
        <v>2</v>
      </c>
      <c r="N18" s="85"/>
      <c r="O18" s="85"/>
      <c r="P18" s="85">
        <v>2</v>
      </c>
      <c r="Q18" s="75">
        <f t="shared" si="3"/>
        <v>3</v>
      </c>
      <c r="R18" s="85"/>
      <c r="S18" s="85"/>
      <c r="T18" s="85">
        <v>3</v>
      </c>
      <c r="U18" s="75">
        <f t="shared" si="4"/>
        <v>3</v>
      </c>
      <c r="V18" s="85"/>
      <c r="W18" s="85"/>
      <c r="X18" s="85">
        <v>3</v>
      </c>
      <c r="Y18" s="79" t="s">
        <v>145</v>
      </c>
      <c r="Z18" s="79" t="s">
        <v>107</v>
      </c>
      <c r="AA18" s="77" t="s">
        <v>130</v>
      </c>
      <c r="AB18" s="78" t="s">
        <v>109</v>
      </c>
      <c r="AC18" s="128" t="s">
        <v>73</v>
      </c>
      <c r="AD18" s="129" t="s">
        <v>74</v>
      </c>
      <c r="AE18" s="88" t="s">
        <v>131</v>
      </c>
      <c r="AF18" s="88" t="s">
        <v>132</v>
      </c>
      <c r="AG18" s="76" t="s">
        <v>85</v>
      </c>
      <c r="AH18" s="124"/>
      <c r="AI18" s="124"/>
    </row>
    <row r="19" spans="1:35" s="125" customFormat="1" ht="134.25" customHeight="1">
      <c r="A19" s="112"/>
      <c r="B19" s="82" t="s">
        <v>152</v>
      </c>
      <c r="C19" s="84" t="s">
        <v>153</v>
      </c>
      <c r="D19" s="470" t="s">
        <v>154</v>
      </c>
      <c r="E19" s="73">
        <v>45659</v>
      </c>
      <c r="F19" s="73">
        <v>46022</v>
      </c>
      <c r="G19" s="137">
        <f t="shared" si="0"/>
        <v>2</v>
      </c>
      <c r="H19" s="88" t="s">
        <v>144</v>
      </c>
      <c r="I19" s="75">
        <f t="shared" si="1"/>
        <v>0</v>
      </c>
      <c r="J19" s="85"/>
      <c r="K19" s="85"/>
      <c r="L19" s="85"/>
      <c r="M19" s="75">
        <f t="shared" si="2"/>
        <v>1</v>
      </c>
      <c r="N19" s="85"/>
      <c r="O19" s="85"/>
      <c r="P19" s="85">
        <v>1</v>
      </c>
      <c r="Q19" s="75">
        <f t="shared" si="3"/>
        <v>0</v>
      </c>
      <c r="R19" s="85"/>
      <c r="S19" s="85"/>
      <c r="T19" s="85"/>
      <c r="U19" s="75">
        <f t="shared" si="4"/>
        <v>1</v>
      </c>
      <c r="V19" s="85"/>
      <c r="W19" s="85"/>
      <c r="X19" s="85">
        <v>1</v>
      </c>
      <c r="Y19" s="79" t="s">
        <v>145</v>
      </c>
      <c r="Z19" s="79" t="s">
        <v>107</v>
      </c>
      <c r="AA19" s="77" t="s">
        <v>130</v>
      </c>
      <c r="AB19" s="78" t="s">
        <v>109</v>
      </c>
      <c r="AC19" s="128" t="s">
        <v>73</v>
      </c>
      <c r="AD19" s="129" t="s">
        <v>74</v>
      </c>
      <c r="AE19" s="88" t="s">
        <v>131</v>
      </c>
      <c r="AF19" s="88" t="s">
        <v>132</v>
      </c>
      <c r="AG19" s="76" t="s">
        <v>85</v>
      </c>
      <c r="AH19" s="124"/>
      <c r="AI19" s="124"/>
    </row>
    <row r="20" spans="1:35" s="125" customFormat="1" ht="134.25" customHeight="1">
      <c r="A20" s="112"/>
      <c r="B20" s="82" t="s">
        <v>155</v>
      </c>
      <c r="C20" s="84" t="s">
        <v>156</v>
      </c>
      <c r="D20" s="470" t="s">
        <v>157</v>
      </c>
      <c r="E20" s="73">
        <v>45659</v>
      </c>
      <c r="F20" s="73">
        <v>45838</v>
      </c>
      <c r="G20" s="137">
        <f t="shared" si="0"/>
        <v>1</v>
      </c>
      <c r="H20" s="88" t="s">
        <v>144</v>
      </c>
      <c r="I20" s="75">
        <f t="shared" si="1"/>
        <v>0</v>
      </c>
      <c r="J20" s="85"/>
      <c r="K20" s="85"/>
      <c r="L20" s="85"/>
      <c r="M20" s="75">
        <f t="shared" si="2"/>
        <v>1</v>
      </c>
      <c r="N20" s="85"/>
      <c r="O20" s="85"/>
      <c r="P20" s="85">
        <v>1</v>
      </c>
      <c r="Q20" s="75">
        <f t="shared" si="3"/>
        <v>0</v>
      </c>
      <c r="R20" s="85"/>
      <c r="S20" s="85"/>
      <c r="T20" s="85"/>
      <c r="U20" s="75">
        <f t="shared" si="4"/>
        <v>0</v>
      </c>
      <c r="V20" s="85"/>
      <c r="W20" s="85"/>
      <c r="X20" s="85"/>
      <c r="Y20" s="79" t="s">
        <v>145</v>
      </c>
      <c r="Z20" s="79" t="s">
        <v>107</v>
      </c>
      <c r="AA20" s="77" t="s">
        <v>130</v>
      </c>
      <c r="AB20" s="78" t="s">
        <v>109</v>
      </c>
      <c r="AC20" s="128" t="s">
        <v>73</v>
      </c>
      <c r="AD20" s="129" t="s">
        <v>74</v>
      </c>
      <c r="AE20" s="88" t="s">
        <v>131</v>
      </c>
      <c r="AF20" s="88" t="s">
        <v>132</v>
      </c>
      <c r="AG20" s="76" t="s">
        <v>85</v>
      </c>
      <c r="AH20" s="124"/>
      <c r="AI20" s="124"/>
    </row>
    <row r="21" spans="1:35" s="125" customFormat="1" ht="134.25" customHeight="1">
      <c r="A21" s="112"/>
      <c r="B21" s="82" t="s">
        <v>158</v>
      </c>
      <c r="C21" s="84" t="s">
        <v>159</v>
      </c>
      <c r="D21" s="470" t="s">
        <v>160</v>
      </c>
      <c r="E21" s="73">
        <v>45659</v>
      </c>
      <c r="F21" s="73">
        <v>46022</v>
      </c>
      <c r="G21" s="137">
        <f t="shared" si="0"/>
        <v>2</v>
      </c>
      <c r="H21" s="88" t="s">
        <v>144</v>
      </c>
      <c r="I21" s="75">
        <f t="shared" si="1"/>
        <v>0</v>
      </c>
      <c r="J21" s="85"/>
      <c r="K21" s="85"/>
      <c r="L21" s="85"/>
      <c r="M21" s="75">
        <f t="shared" si="2"/>
        <v>1</v>
      </c>
      <c r="N21" s="85"/>
      <c r="O21" s="85"/>
      <c r="P21" s="85">
        <v>1</v>
      </c>
      <c r="Q21" s="75">
        <f t="shared" si="3"/>
        <v>0</v>
      </c>
      <c r="R21" s="85"/>
      <c r="S21" s="85"/>
      <c r="T21" s="85"/>
      <c r="U21" s="75">
        <f t="shared" si="4"/>
        <v>1</v>
      </c>
      <c r="V21" s="85"/>
      <c r="W21" s="85"/>
      <c r="X21" s="85">
        <v>1</v>
      </c>
      <c r="Y21" s="79" t="s">
        <v>145</v>
      </c>
      <c r="Z21" s="79" t="s">
        <v>70</v>
      </c>
      <c r="AA21" s="77" t="s">
        <v>130</v>
      </c>
      <c r="AB21" s="78" t="s">
        <v>109</v>
      </c>
      <c r="AC21" s="128" t="s">
        <v>73</v>
      </c>
      <c r="AD21" s="129" t="s">
        <v>74</v>
      </c>
      <c r="AE21" s="88" t="s">
        <v>131</v>
      </c>
      <c r="AF21" s="88" t="s">
        <v>132</v>
      </c>
      <c r="AG21" s="76" t="s">
        <v>85</v>
      </c>
      <c r="AH21" s="124"/>
      <c r="AI21" s="124"/>
    </row>
    <row r="22" spans="1:35" s="125" customFormat="1" ht="14.25">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3"/>
      <c r="Y22" s="134"/>
      <c r="Z22" s="135"/>
      <c r="AA22" s="135"/>
      <c r="AB22" s="135"/>
      <c r="AC22" s="135"/>
      <c r="AD22" s="134"/>
      <c r="AE22" s="136"/>
      <c r="AF22" s="136"/>
      <c r="AG22" s="136"/>
      <c r="AH22" s="124"/>
      <c r="AI22" s="124"/>
    </row>
    <row r="23" spans="1:35" s="125" customFormat="1" ht="70.5" customHeight="1">
      <c r="A23" s="590"/>
      <c r="B23" s="113" t="s">
        <v>161</v>
      </c>
      <c r="C23" s="139" t="s">
        <v>162</v>
      </c>
      <c r="D23" s="147" t="s">
        <v>163</v>
      </c>
      <c r="E23" s="73">
        <v>45659</v>
      </c>
      <c r="F23" s="140">
        <v>46022</v>
      </c>
      <c r="G23" s="141">
        <f t="shared" si="0"/>
        <v>1</v>
      </c>
      <c r="H23" s="138" t="s">
        <v>68</v>
      </c>
      <c r="I23" s="75">
        <f t="shared" si="1"/>
        <v>0</v>
      </c>
      <c r="J23" s="142">
        <v>0</v>
      </c>
      <c r="K23" s="142">
        <v>0</v>
      </c>
      <c r="L23" s="142">
        <v>0</v>
      </c>
      <c r="M23" s="75">
        <f t="shared" si="2"/>
        <v>0</v>
      </c>
      <c r="N23" s="142">
        <v>0</v>
      </c>
      <c r="O23" s="142">
        <v>0</v>
      </c>
      <c r="P23" s="142">
        <v>0</v>
      </c>
      <c r="Q23" s="75">
        <f t="shared" si="3"/>
        <v>0</v>
      </c>
      <c r="R23" s="142">
        <v>0</v>
      </c>
      <c r="S23" s="142">
        <v>0</v>
      </c>
      <c r="T23" s="142">
        <v>0</v>
      </c>
      <c r="U23" s="75">
        <f t="shared" si="4"/>
        <v>1</v>
      </c>
      <c r="V23" s="142">
        <v>1</v>
      </c>
      <c r="W23" s="142">
        <v>0</v>
      </c>
      <c r="X23" s="142">
        <v>0</v>
      </c>
      <c r="Y23" s="113" t="s">
        <v>140</v>
      </c>
      <c r="Z23" s="143" t="s">
        <v>107</v>
      </c>
      <c r="AA23" s="77" t="s">
        <v>164</v>
      </c>
      <c r="AB23" s="78" t="s">
        <v>165</v>
      </c>
      <c r="AC23" s="128" t="s">
        <v>73</v>
      </c>
      <c r="AD23" s="129" t="s">
        <v>74</v>
      </c>
      <c r="AE23" s="141" t="s">
        <v>166</v>
      </c>
      <c r="AF23" s="141" t="s">
        <v>167</v>
      </c>
      <c r="AG23" s="76" t="s">
        <v>85</v>
      </c>
      <c r="AH23" s="124"/>
      <c r="AI23" s="124"/>
    </row>
    <row r="24" spans="1:35" s="125" customFormat="1" ht="205.5" customHeight="1">
      <c r="A24" s="590"/>
      <c r="B24" s="113" t="s">
        <v>168</v>
      </c>
      <c r="C24" s="139" t="s">
        <v>169</v>
      </c>
      <c r="D24" s="139" t="s">
        <v>170</v>
      </c>
      <c r="E24" s="73">
        <v>45659</v>
      </c>
      <c r="F24" s="140">
        <v>46022</v>
      </c>
      <c r="G24" s="141">
        <f t="shared" si="0"/>
        <v>13</v>
      </c>
      <c r="H24" s="138" t="s">
        <v>68</v>
      </c>
      <c r="I24" s="75">
        <f t="shared" si="1"/>
        <v>3</v>
      </c>
      <c r="J24" s="144">
        <v>1</v>
      </c>
      <c r="K24" s="144">
        <v>1</v>
      </c>
      <c r="L24" s="144">
        <v>1</v>
      </c>
      <c r="M24" s="75">
        <f t="shared" si="2"/>
        <v>3</v>
      </c>
      <c r="N24" s="76">
        <v>1</v>
      </c>
      <c r="O24" s="76">
        <v>1</v>
      </c>
      <c r="P24" s="76">
        <v>1</v>
      </c>
      <c r="Q24" s="75">
        <f t="shared" si="3"/>
        <v>3</v>
      </c>
      <c r="R24" s="144">
        <v>1</v>
      </c>
      <c r="S24" s="144">
        <v>1</v>
      </c>
      <c r="T24" s="144">
        <v>1</v>
      </c>
      <c r="U24" s="75">
        <f t="shared" si="4"/>
        <v>4</v>
      </c>
      <c r="V24" s="144">
        <v>1</v>
      </c>
      <c r="W24" s="144">
        <v>1</v>
      </c>
      <c r="X24" s="144">
        <v>2</v>
      </c>
      <c r="Y24" s="113" t="s">
        <v>81</v>
      </c>
      <c r="Z24" s="143" t="s">
        <v>107</v>
      </c>
      <c r="AA24" s="77" t="s">
        <v>164</v>
      </c>
      <c r="AB24" s="78" t="s">
        <v>165</v>
      </c>
      <c r="AC24" s="128" t="s">
        <v>73</v>
      </c>
      <c r="AD24" s="129" t="s">
        <v>74</v>
      </c>
      <c r="AE24" s="141" t="s">
        <v>166</v>
      </c>
      <c r="AF24" s="141" t="s">
        <v>167</v>
      </c>
      <c r="AG24" s="76" t="s">
        <v>85</v>
      </c>
      <c r="AH24" s="124"/>
      <c r="AI24" s="124"/>
    </row>
    <row r="25" spans="1:35" s="125" customFormat="1" ht="103.5" customHeight="1">
      <c r="A25" s="69"/>
      <c r="B25" s="82" t="s">
        <v>171</v>
      </c>
      <c r="C25" s="145" t="s">
        <v>172</v>
      </c>
      <c r="D25" s="139" t="s">
        <v>173</v>
      </c>
      <c r="E25" s="73">
        <v>45659</v>
      </c>
      <c r="F25" s="140">
        <v>46022</v>
      </c>
      <c r="G25" s="141">
        <f t="shared" si="0"/>
        <v>2</v>
      </c>
      <c r="H25" s="138" t="s">
        <v>68</v>
      </c>
      <c r="I25" s="75">
        <f t="shared" si="1"/>
        <v>0</v>
      </c>
      <c r="J25" s="142">
        <v>0</v>
      </c>
      <c r="K25" s="142">
        <v>0</v>
      </c>
      <c r="L25" s="142">
        <v>0</v>
      </c>
      <c r="M25" s="75">
        <f t="shared" si="2"/>
        <v>1</v>
      </c>
      <c r="N25" s="76">
        <v>0</v>
      </c>
      <c r="O25" s="76">
        <v>0</v>
      </c>
      <c r="P25" s="76">
        <v>1</v>
      </c>
      <c r="Q25" s="75">
        <f t="shared" si="3"/>
        <v>0</v>
      </c>
      <c r="R25" s="142">
        <v>0</v>
      </c>
      <c r="S25" s="142">
        <v>0</v>
      </c>
      <c r="T25" s="142">
        <v>0</v>
      </c>
      <c r="U25" s="75">
        <f t="shared" si="4"/>
        <v>1</v>
      </c>
      <c r="V25" s="142">
        <v>0</v>
      </c>
      <c r="W25" s="142">
        <v>0</v>
      </c>
      <c r="X25" s="142">
        <v>1</v>
      </c>
      <c r="Y25" s="146" t="s">
        <v>174</v>
      </c>
      <c r="Z25" s="143" t="s">
        <v>107</v>
      </c>
      <c r="AA25" s="77" t="s">
        <v>164</v>
      </c>
      <c r="AB25" s="78" t="s">
        <v>165</v>
      </c>
      <c r="AC25" s="128" t="s">
        <v>73</v>
      </c>
      <c r="AD25" s="129" t="s">
        <v>74</v>
      </c>
      <c r="AE25" s="141" t="s">
        <v>166</v>
      </c>
      <c r="AF25" s="141" t="s">
        <v>167</v>
      </c>
      <c r="AG25" s="76" t="s">
        <v>85</v>
      </c>
      <c r="AH25" s="124"/>
      <c r="AI25" s="124"/>
    </row>
    <row r="26" spans="1:35" s="125" customFormat="1" ht="108.75" customHeight="1">
      <c r="A26" s="69"/>
      <c r="B26" s="82" t="s">
        <v>175</v>
      </c>
      <c r="C26" s="147" t="s">
        <v>176</v>
      </c>
      <c r="D26" s="139" t="s">
        <v>177</v>
      </c>
      <c r="E26" s="73">
        <v>45659</v>
      </c>
      <c r="F26" s="140">
        <v>46022</v>
      </c>
      <c r="G26" s="141">
        <f t="shared" si="0"/>
        <v>2</v>
      </c>
      <c r="H26" s="138" t="s">
        <v>68</v>
      </c>
      <c r="I26" s="75">
        <f t="shared" si="1"/>
        <v>0</v>
      </c>
      <c r="J26" s="142">
        <v>0</v>
      </c>
      <c r="K26" s="142">
        <v>0</v>
      </c>
      <c r="L26" s="142">
        <v>0</v>
      </c>
      <c r="M26" s="75">
        <f t="shared" si="2"/>
        <v>1</v>
      </c>
      <c r="N26" s="76">
        <v>0</v>
      </c>
      <c r="O26" s="76">
        <v>0</v>
      </c>
      <c r="P26" s="76">
        <v>1</v>
      </c>
      <c r="Q26" s="75">
        <f t="shared" si="3"/>
        <v>0</v>
      </c>
      <c r="R26" s="142">
        <v>0</v>
      </c>
      <c r="S26" s="142">
        <v>0</v>
      </c>
      <c r="T26" s="142">
        <v>0</v>
      </c>
      <c r="U26" s="75">
        <f t="shared" si="4"/>
        <v>1</v>
      </c>
      <c r="V26" s="142">
        <v>0</v>
      </c>
      <c r="W26" s="142">
        <v>0</v>
      </c>
      <c r="X26" s="142">
        <v>1</v>
      </c>
      <c r="Y26" s="79" t="s">
        <v>178</v>
      </c>
      <c r="Z26" s="143" t="s">
        <v>107</v>
      </c>
      <c r="AA26" s="77" t="s">
        <v>164</v>
      </c>
      <c r="AB26" s="78" t="s">
        <v>165</v>
      </c>
      <c r="AC26" s="128" t="s">
        <v>73</v>
      </c>
      <c r="AD26" s="129" t="s">
        <v>74</v>
      </c>
      <c r="AE26" s="141" t="s">
        <v>166</v>
      </c>
      <c r="AF26" s="141" t="s">
        <v>167</v>
      </c>
      <c r="AG26" s="76" t="s">
        <v>85</v>
      </c>
      <c r="AH26" s="124"/>
      <c r="AI26" s="124"/>
    </row>
    <row r="27" spans="1:35" s="125" customFormat="1" ht="115.5" customHeight="1">
      <c r="A27" s="69"/>
      <c r="B27" s="82" t="s">
        <v>179</v>
      </c>
      <c r="C27" s="147" t="s">
        <v>180</v>
      </c>
      <c r="D27" s="139" t="s">
        <v>181</v>
      </c>
      <c r="E27" s="73">
        <v>45659</v>
      </c>
      <c r="F27" s="140">
        <v>46022</v>
      </c>
      <c r="G27" s="141">
        <f t="shared" si="0"/>
        <v>1</v>
      </c>
      <c r="H27" s="138" t="s">
        <v>68</v>
      </c>
      <c r="I27" s="75">
        <f t="shared" si="1"/>
        <v>0</v>
      </c>
      <c r="J27" s="142">
        <v>0</v>
      </c>
      <c r="K27" s="142">
        <v>0</v>
      </c>
      <c r="L27" s="142">
        <v>0</v>
      </c>
      <c r="M27" s="75">
        <f t="shared" si="2"/>
        <v>0</v>
      </c>
      <c r="N27" s="142">
        <v>0</v>
      </c>
      <c r="O27" s="142">
        <v>0</v>
      </c>
      <c r="P27" s="142">
        <v>0</v>
      </c>
      <c r="Q27" s="75">
        <f t="shared" si="3"/>
        <v>0</v>
      </c>
      <c r="R27" s="142">
        <v>0</v>
      </c>
      <c r="S27" s="142">
        <v>0</v>
      </c>
      <c r="T27" s="142">
        <v>0</v>
      </c>
      <c r="U27" s="75">
        <f t="shared" si="4"/>
        <v>1</v>
      </c>
      <c r="V27" s="142">
        <v>0</v>
      </c>
      <c r="W27" s="142">
        <v>0</v>
      </c>
      <c r="X27" s="142">
        <v>1</v>
      </c>
      <c r="Y27" s="81" t="s">
        <v>182</v>
      </c>
      <c r="Z27" s="143" t="s">
        <v>107</v>
      </c>
      <c r="AA27" s="77" t="s">
        <v>164</v>
      </c>
      <c r="AB27" s="78" t="s">
        <v>165</v>
      </c>
      <c r="AC27" s="128" t="s">
        <v>73</v>
      </c>
      <c r="AD27" s="129" t="s">
        <v>74</v>
      </c>
      <c r="AE27" s="141" t="s">
        <v>166</v>
      </c>
      <c r="AF27" s="141" t="s">
        <v>167</v>
      </c>
      <c r="AG27" s="76" t="s">
        <v>85</v>
      </c>
      <c r="AH27" s="124"/>
      <c r="AI27" s="124"/>
    </row>
    <row r="28" spans="1:35" s="125" customFormat="1" ht="108" customHeight="1">
      <c r="A28" s="69"/>
      <c r="B28" s="82" t="s">
        <v>183</v>
      </c>
      <c r="C28" s="145" t="s">
        <v>184</v>
      </c>
      <c r="D28" s="139" t="s">
        <v>185</v>
      </c>
      <c r="E28" s="73">
        <v>45659</v>
      </c>
      <c r="F28" s="140">
        <v>46022</v>
      </c>
      <c r="G28" s="141">
        <f t="shared" si="0"/>
        <v>1</v>
      </c>
      <c r="H28" s="138" t="s">
        <v>68</v>
      </c>
      <c r="I28" s="75">
        <f t="shared" si="1"/>
        <v>0</v>
      </c>
      <c r="J28" s="142">
        <v>0</v>
      </c>
      <c r="K28" s="142">
        <v>0</v>
      </c>
      <c r="L28" s="142">
        <v>0</v>
      </c>
      <c r="M28" s="75">
        <f t="shared" si="2"/>
        <v>0</v>
      </c>
      <c r="N28" s="142">
        <v>0</v>
      </c>
      <c r="O28" s="142">
        <v>0</v>
      </c>
      <c r="P28" s="142">
        <v>0</v>
      </c>
      <c r="Q28" s="75">
        <f t="shared" si="3"/>
        <v>0</v>
      </c>
      <c r="R28" s="142">
        <v>0</v>
      </c>
      <c r="S28" s="142">
        <v>0</v>
      </c>
      <c r="T28" s="142">
        <v>0</v>
      </c>
      <c r="U28" s="75">
        <f t="shared" si="4"/>
        <v>1</v>
      </c>
      <c r="V28" s="142">
        <v>0</v>
      </c>
      <c r="W28" s="142">
        <v>0</v>
      </c>
      <c r="X28" s="142">
        <v>1</v>
      </c>
      <c r="Y28" s="146" t="s">
        <v>186</v>
      </c>
      <c r="Z28" s="143" t="s">
        <v>107</v>
      </c>
      <c r="AA28" s="77" t="s">
        <v>164</v>
      </c>
      <c r="AB28" s="78" t="s">
        <v>165</v>
      </c>
      <c r="AC28" s="128" t="s">
        <v>73</v>
      </c>
      <c r="AD28" s="129" t="s">
        <v>74</v>
      </c>
      <c r="AE28" s="141" t="s">
        <v>166</v>
      </c>
      <c r="AF28" s="141" t="s">
        <v>167</v>
      </c>
      <c r="AG28" s="76" t="s">
        <v>85</v>
      </c>
      <c r="AH28" s="124"/>
      <c r="AI28" s="124"/>
    </row>
    <row r="29" spans="1:35" s="125" customFormat="1" ht="14.25">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3"/>
      <c r="Y29" s="134"/>
      <c r="Z29" s="135"/>
      <c r="AA29" s="135"/>
      <c r="AB29" s="135"/>
      <c r="AC29" s="135"/>
      <c r="AD29" s="134"/>
      <c r="AE29" s="136"/>
      <c r="AF29" s="136"/>
      <c r="AG29" s="136"/>
      <c r="AH29" s="124"/>
      <c r="AI29" s="124"/>
    </row>
    <row r="30" spans="1:35" s="125" customFormat="1" ht="115.5" customHeight="1">
      <c r="A30" s="591" t="s">
        <v>187</v>
      </c>
      <c r="B30" s="300" t="s">
        <v>188</v>
      </c>
      <c r="C30" s="471" t="s">
        <v>189</v>
      </c>
      <c r="D30" s="471" t="s">
        <v>190</v>
      </c>
      <c r="E30" s="115">
        <v>45717</v>
      </c>
      <c r="F30" s="301">
        <v>46022</v>
      </c>
      <c r="G30" s="114">
        <f>+I30+M30+Q30+U30</f>
        <v>2</v>
      </c>
      <c r="H30" s="114" t="s">
        <v>68</v>
      </c>
      <c r="I30" s="75">
        <f t="shared" ref="I30:I33" si="5">+J30+K30+L30</f>
        <v>0</v>
      </c>
      <c r="J30" s="88"/>
      <c r="K30" s="88"/>
      <c r="L30" s="88"/>
      <c r="M30" s="75">
        <f t="shared" ref="M30:M33" si="6">+N30+O30+P30</f>
        <v>0</v>
      </c>
      <c r="N30" s="88"/>
      <c r="O30" s="88"/>
      <c r="P30" s="88"/>
      <c r="Q30" s="75">
        <f>+SUM(R30:T30)</f>
        <v>1</v>
      </c>
      <c r="R30" s="88"/>
      <c r="S30" s="88"/>
      <c r="T30" s="88">
        <v>1</v>
      </c>
      <c r="U30" s="75">
        <f t="shared" ref="U30:U33" si="7">+V30+W30+X30</f>
        <v>1</v>
      </c>
      <c r="V30" s="88"/>
      <c r="W30" s="88">
        <v>1</v>
      </c>
      <c r="X30" s="88"/>
      <c r="Y30" s="81" t="s">
        <v>81</v>
      </c>
      <c r="Z30" s="87" t="s">
        <v>107</v>
      </c>
      <c r="AA30" s="310" t="s">
        <v>90</v>
      </c>
      <c r="AB30" s="311" t="s">
        <v>91</v>
      </c>
      <c r="AC30" s="84" t="s">
        <v>73</v>
      </c>
      <c r="AD30" s="312" t="s">
        <v>74</v>
      </c>
      <c r="AE30" s="85" t="s">
        <v>191</v>
      </c>
      <c r="AF30" s="85" t="s">
        <v>192</v>
      </c>
      <c r="AG30" s="76" t="s">
        <v>85</v>
      </c>
      <c r="AH30" s="302" t="s">
        <v>187</v>
      </c>
      <c r="AI30" s="124"/>
    </row>
    <row r="31" spans="1:35" s="125" customFormat="1" ht="115.5" customHeight="1">
      <c r="A31" s="592"/>
      <c r="B31" s="304" t="s">
        <v>193</v>
      </c>
      <c r="C31" s="472" t="s">
        <v>194</v>
      </c>
      <c r="D31" s="472" t="s">
        <v>195</v>
      </c>
      <c r="E31" s="306">
        <v>45703</v>
      </c>
      <c r="F31" s="306">
        <v>45930</v>
      </c>
      <c r="G31" s="114">
        <f t="shared" ref="G31:G33" si="8">+I31+M31+Q31+U31</f>
        <v>1</v>
      </c>
      <c r="H31" s="305" t="s">
        <v>68</v>
      </c>
      <c r="I31" s="75">
        <f t="shared" si="5"/>
        <v>0</v>
      </c>
      <c r="J31" s="85"/>
      <c r="K31" s="85"/>
      <c r="L31" s="85"/>
      <c r="M31" s="75">
        <f t="shared" si="6"/>
        <v>0</v>
      </c>
      <c r="N31" s="85"/>
      <c r="O31" s="85"/>
      <c r="P31" s="85"/>
      <c r="Q31" s="75">
        <f t="shared" ref="Q31:Q33" si="9">+R31+S31+T31</f>
        <v>1</v>
      </c>
      <c r="R31" s="85"/>
      <c r="S31" s="85"/>
      <c r="T31" s="85">
        <v>1</v>
      </c>
      <c r="U31" s="75">
        <f t="shared" si="7"/>
        <v>0</v>
      </c>
      <c r="V31" s="85"/>
      <c r="W31" s="85"/>
      <c r="X31" s="85"/>
      <c r="Y31" s="81" t="s">
        <v>81</v>
      </c>
      <c r="Z31" s="87" t="s">
        <v>107</v>
      </c>
      <c r="AA31" s="51" t="s">
        <v>130</v>
      </c>
      <c r="AB31" s="78" t="s">
        <v>109</v>
      </c>
      <c r="AC31" s="84" t="s">
        <v>73</v>
      </c>
      <c r="AD31" s="312" t="s">
        <v>74</v>
      </c>
      <c r="AE31" s="85" t="s">
        <v>191</v>
      </c>
      <c r="AF31" s="85" t="s">
        <v>192</v>
      </c>
      <c r="AG31" s="76" t="s">
        <v>85</v>
      </c>
      <c r="AH31" s="302" t="s">
        <v>187</v>
      </c>
      <c r="AI31" s="124"/>
    </row>
    <row r="32" spans="1:35" s="125" customFormat="1" ht="149.25" customHeight="1">
      <c r="A32" s="303" t="s">
        <v>187</v>
      </c>
      <c r="B32" s="307" t="s">
        <v>196</v>
      </c>
      <c r="C32" s="472" t="s">
        <v>197</v>
      </c>
      <c r="D32" s="472" t="s">
        <v>198</v>
      </c>
      <c r="E32" s="306">
        <v>45703</v>
      </c>
      <c r="F32" s="306">
        <v>45930</v>
      </c>
      <c r="G32" s="114">
        <f t="shared" si="8"/>
        <v>2</v>
      </c>
      <c r="H32" s="305" t="s">
        <v>68</v>
      </c>
      <c r="I32" s="75">
        <f t="shared" si="5"/>
        <v>0</v>
      </c>
      <c r="J32" s="85"/>
      <c r="K32" s="85"/>
      <c r="L32" s="85"/>
      <c r="M32" s="75">
        <f t="shared" si="6"/>
        <v>1</v>
      </c>
      <c r="N32" s="85">
        <v>1</v>
      </c>
      <c r="O32" s="85"/>
      <c r="P32" s="85"/>
      <c r="Q32" s="75">
        <f t="shared" si="9"/>
        <v>1</v>
      </c>
      <c r="R32" s="85"/>
      <c r="S32" s="85"/>
      <c r="T32" s="85">
        <v>1</v>
      </c>
      <c r="U32" s="75">
        <f t="shared" si="7"/>
        <v>0</v>
      </c>
      <c r="V32" s="85"/>
      <c r="W32" s="85"/>
      <c r="X32" s="85"/>
      <c r="Y32" s="79" t="s">
        <v>199</v>
      </c>
      <c r="Z32" s="87" t="s">
        <v>200</v>
      </c>
      <c r="AA32" s="310" t="s">
        <v>164</v>
      </c>
      <c r="AB32" s="51" t="s">
        <v>165</v>
      </c>
      <c r="AC32" s="84" t="s">
        <v>73</v>
      </c>
      <c r="AD32" s="312" t="s">
        <v>74</v>
      </c>
      <c r="AE32" s="85" t="s">
        <v>191</v>
      </c>
      <c r="AF32" s="85" t="s">
        <v>192</v>
      </c>
      <c r="AG32" s="76" t="s">
        <v>85</v>
      </c>
      <c r="AH32" s="302" t="s">
        <v>187</v>
      </c>
      <c r="AI32" s="124"/>
    </row>
    <row r="33" spans="1:35" s="125" customFormat="1" ht="119.1" customHeight="1">
      <c r="A33" s="308" t="s">
        <v>187</v>
      </c>
      <c r="B33" s="309" t="s">
        <v>201</v>
      </c>
      <c r="C33" s="474" t="s">
        <v>202</v>
      </c>
      <c r="D33" s="473" t="s">
        <v>203</v>
      </c>
      <c r="E33" s="306">
        <v>45703</v>
      </c>
      <c r="F33" s="306">
        <v>46022</v>
      </c>
      <c r="G33" s="114">
        <f t="shared" si="8"/>
        <v>2</v>
      </c>
      <c r="H33" s="305" t="s">
        <v>68</v>
      </c>
      <c r="I33" s="75">
        <f t="shared" si="5"/>
        <v>0</v>
      </c>
      <c r="J33" s="85"/>
      <c r="K33" s="85"/>
      <c r="L33" s="85"/>
      <c r="M33" s="75">
        <f t="shared" si="6"/>
        <v>1</v>
      </c>
      <c r="N33" s="76"/>
      <c r="O33" s="76"/>
      <c r="P33" s="76">
        <v>1</v>
      </c>
      <c r="Q33" s="75">
        <f t="shared" si="9"/>
        <v>0</v>
      </c>
      <c r="R33" s="85"/>
      <c r="S33" s="85"/>
      <c r="T33" s="85"/>
      <c r="U33" s="75">
        <f t="shared" si="7"/>
        <v>1</v>
      </c>
      <c r="V33" s="85"/>
      <c r="W33" s="85"/>
      <c r="X33" s="85">
        <v>1</v>
      </c>
      <c r="Y33" s="81" t="s">
        <v>101</v>
      </c>
      <c r="Z33" s="87" t="s">
        <v>204</v>
      </c>
      <c r="AA33" s="51" t="s">
        <v>130</v>
      </c>
      <c r="AB33" s="78" t="s">
        <v>109</v>
      </c>
      <c r="AC33" s="84" t="s">
        <v>73</v>
      </c>
      <c r="AD33" s="312" t="s">
        <v>74</v>
      </c>
      <c r="AE33" s="85" t="s">
        <v>191</v>
      </c>
      <c r="AF33" s="85" t="s">
        <v>192</v>
      </c>
      <c r="AG33" s="76" t="s">
        <v>85</v>
      </c>
      <c r="AH33" s="302" t="s">
        <v>187</v>
      </c>
      <c r="AI33" s="124"/>
    </row>
    <row r="34" spans="1:35" s="125" customFormat="1" ht="14.25">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3"/>
      <c r="Y34" s="134"/>
      <c r="Z34" s="135"/>
      <c r="AA34" s="135"/>
      <c r="AB34" s="135"/>
      <c r="AC34" s="135"/>
      <c r="AD34" s="134"/>
      <c r="AE34" s="136"/>
      <c r="AF34" s="136"/>
      <c r="AG34" s="136"/>
      <c r="AH34" s="124"/>
      <c r="AI34" s="124"/>
    </row>
    <row r="35" spans="1:35" s="125" customFormat="1" ht="65.25" customHeight="1">
      <c r="A35" s="69"/>
      <c r="B35" s="82" t="s">
        <v>205</v>
      </c>
      <c r="C35" s="84" t="s">
        <v>206</v>
      </c>
      <c r="D35" s="84" t="s">
        <v>207</v>
      </c>
      <c r="E35" s="92">
        <v>45659</v>
      </c>
      <c r="F35" s="92">
        <v>46022</v>
      </c>
      <c r="G35" s="88">
        <f t="shared" si="0"/>
        <v>2</v>
      </c>
      <c r="H35" s="88" t="s">
        <v>68</v>
      </c>
      <c r="I35" s="75">
        <f t="shared" si="1"/>
        <v>0</v>
      </c>
      <c r="J35" s="85">
        <v>0</v>
      </c>
      <c r="K35" s="85">
        <v>0</v>
      </c>
      <c r="L35" s="85">
        <v>0</v>
      </c>
      <c r="M35" s="75">
        <f t="shared" si="2"/>
        <v>1</v>
      </c>
      <c r="N35" s="76">
        <v>0</v>
      </c>
      <c r="O35" s="76">
        <v>0</v>
      </c>
      <c r="P35" s="76">
        <v>1</v>
      </c>
      <c r="Q35" s="75">
        <f t="shared" si="3"/>
        <v>0</v>
      </c>
      <c r="R35" s="85">
        <v>0</v>
      </c>
      <c r="S35" s="85">
        <v>0</v>
      </c>
      <c r="T35" s="85">
        <v>0</v>
      </c>
      <c r="U35" s="75">
        <f t="shared" si="4"/>
        <v>1</v>
      </c>
      <c r="V35" s="85">
        <v>0</v>
      </c>
      <c r="W35" s="85">
        <v>0</v>
      </c>
      <c r="X35" s="85">
        <v>1</v>
      </c>
      <c r="Y35" s="81" t="s">
        <v>89</v>
      </c>
      <c r="Z35" s="91" t="s">
        <v>208</v>
      </c>
      <c r="AA35" s="77" t="s">
        <v>209</v>
      </c>
      <c r="AB35" s="78" t="s">
        <v>91</v>
      </c>
      <c r="AC35" s="89" t="s">
        <v>73</v>
      </c>
      <c r="AD35" s="129" t="s">
        <v>74</v>
      </c>
      <c r="AE35" s="83" t="s">
        <v>210</v>
      </c>
      <c r="AF35" s="90" t="s">
        <v>211</v>
      </c>
      <c r="AG35" s="76" t="s">
        <v>85</v>
      </c>
      <c r="AH35" s="124"/>
      <c r="AI35" s="124"/>
    </row>
    <row r="36" spans="1:35" s="125" customFormat="1" ht="131.1" customHeight="1">
      <c r="A36" s="69"/>
      <c r="B36" s="82" t="s">
        <v>212</v>
      </c>
      <c r="C36" s="84" t="s">
        <v>213</v>
      </c>
      <c r="D36" s="84" t="s">
        <v>214</v>
      </c>
      <c r="E36" s="86">
        <v>45659</v>
      </c>
      <c r="F36" s="86">
        <v>46022</v>
      </c>
      <c r="G36" s="88">
        <f t="shared" si="0"/>
        <v>3</v>
      </c>
      <c r="H36" s="88" t="s">
        <v>68</v>
      </c>
      <c r="I36" s="75">
        <f t="shared" si="1"/>
        <v>1</v>
      </c>
      <c r="J36" s="85">
        <v>1</v>
      </c>
      <c r="K36" s="85">
        <v>0</v>
      </c>
      <c r="L36" s="85">
        <v>0</v>
      </c>
      <c r="M36" s="75">
        <f t="shared" si="2"/>
        <v>1</v>
      </c>
      <c r="N36" s="76">
        <v>0</v>
      </c>
      <c r="O36" s="76">
        <v>0</v>
      </c>
      <c r="P36" s="76">
        <v>1</v>
      </c>
      <c r="Q36" s="75">
        <f t="shared" si="3"/>
        <v>0</v>
      </c>
      <c r="R36" s="85">
        <v>0</v>
      </c>
      <c r="S36" s="85">
        <v>0</v>
      </c>
      <c r="T36" s="85">
        <v>0</v>
      </c>
      <c r="U36" s="75">
        <f t="shared" si="4"/>
        <v>1</v>
      </c>
      <c r="V36" s="85">
        <v>0</v>
      </c>
      <c r="W36" s="85">
        <v>0</v>
      </c>
      <c r="X36" s="85">
        <v>1</v>
      </c>
      <c r="Y36" s="81" t="s">
        <v>89</v>
      </c>
      <c r="Z36" s="91" t="s">
        <v>107</v>
      </c>
      <c r="AA36" s="77" t="s">
        <v>90</v>
      </c>
      <c r="AB36" s="78" t="s">
        <v>91</v>
      </c>
      <c r="AC36" s="89" t="s">
        <v>73</v>
      </c>
      <c r="AD36" s="129" t="s">
        <v>74</v>
      </c>
      <c r="AE36" s="83" t="s">
        <v>210</v>
      </c>
      <c r="AF36" s="90" t="s">
        <v>211</v>
      </c>
      <c r="AG36" s="76" t="s">
        <v>85</v>
      </c>
      <c r="AH36" s="124"/>
      <c r="AI36" s="124"/>
    </row>
    <row r="37" spans="1:35" s="125" customFormat="1" ht="192.95" customHeight="1">
      <c r="A37" s="69"/>
      <c r="B37" s="82" t="s">
        <v>215</v>
      </c>
      <c r="C37" s="84" t="s">
        <v>216</v>
      </c>
      <c r="D37" s="84" t="s">
        <v>217</v>
      </c>
      <c r="E37" s="86">
        <v>45659</v>
      </c>
      <c r="F37" s="92">
        <v>46022</v>
      </c>
      <c r="G37" s="88">
        <f t="shared" si="0"/>
        <v>3</v>
      </c>
      <c r="H37" s="88" t="s">
        <v>68</v>
      </c>
      <c r="I37" s="75">
        <f t="shared" si="1"/>
        <v>1</v>
      </c>
      <c r="J37" s="85">
        <v>1</v>
      </c>
      <c r="K37" s="83">
        <v>0</v>
      </c>
      <c r="L37" s="83">
        <v>0</v>
      </c>
      <c r="M37" s="75">
        <f t="shared" si="2"/>
        <v>1</v>
      </c>
      <c r="N37" s="76">
        <v>0</v>
      </c>
      <c r="O37" s="76">
        <v>0</v>
      </c>
      <c r="P37" s="76">
        <v>1</v>
      </c>
      <c r="Q37" s="75">
        <f t="shared" si="3"/>
        <v>0</v>
      </c>
      <c r="R37" s="83">
        <v>0</v>
      </c>
      <c r="S37" s="83">
        <v>0</v>
      </c>
      <c r="T37" s="83">
        <v>0</v>
      </c>
      <c r="U37" s="75">
        <f t="shared" si="4"/>
        <v>1</v>
      </c>
      <c r="V37" s="83">
        <v>0</v>
      </c>
      <c r="W37" s="83">
        <v>0</v>
      </c>
      <c r="X37" s="83">
        <v>1</v>
      </c>
      <c r="Y37" s="81" t="s">
        <v>89</v>
      </c>
      <c r="Z37" s="91" t="s">
        <v>218</v>
      </c>
      <c r="AA37" s="77" t="s">
        <v>90</v>
      </c>
      <c r="AB37" s="78" t="s">
        <v>91</v>
      </c>
      <c r="AC37" s="128" t="s">
        <v>73</v>
      </c>
      <c r="AD37" s="129" t="s">
        <v>74</v>
      </c>
      <c r="AE37" s="83" t="s">
        <v>210</v>
      </c>
      <c r="AF37" s="90" t="s">
        <v>211</v>
      </c>
      <c r="AG37" s="76" t="s">
        <v>85</v>
      </c>
      <c r="AH37" s="124"/>
      <c r="AI37" s="124"/>
    </row>
    <row r="38" spans="1:35" s="125" customFormat="1" ht="131.1" customHeight="1">
      <c r="A38" s="69"/>
      <c r="B38" s="82" t="s">
        <v>219</v>
      </c>
      <c r="C38" s="128" t="s">
        <v>220</v>
      </c>
      <c r="D38" s="84" t="s">
        <v>221</v>
      </c>
      <c r="E38" s="92">
        <v>45659</v>
      </c>
      <c r="F38" s="92">
        <v>46022</v>
      </c>
      <c r="G38" s="88">
        <f t="shared" si="0"/>
        <v>2</v>
      </c>
      <c r="H38" s="88" t="s">
        <v>68</v>
      </c>
      <c r="I38" s="75">
        <f t="shared" si="1"/>
        <v>1</v>
      </c>
      <c r="J38" s="85">
        <v>0</v>
      </c>
      <c r="K38" s="85">
        <v>0</v>
      </c>
      <c r="L38" s="85">
        <v>1</v>
      </c>
      <c r="M38" s="75">
        <f t="shared" si="2"/>
        <v>0</v>
      </c>
      <c r="N38" s="85">
        <v>0</v>
      </c>
      <c r="O38" s="85">
        <v>0</v>
      </c>
      <c r="P38" s="85">
        <v>0</v>
      </c>
      <c r="Q38" s="75">
        <f t="shared" si="3"/>
        <v>0</v>
      </c>
      <c r="R38" s="85">
        <v>0</v>
      </c>
      <c r="S38" s="85">
        <v>0</v>
      </c>
      <c r="T38" s="85">
        <v>0</v>
      </c>
      <c r="U38" s="75">
        <f t="shared" si="4"/>
        <v>1</v>
      </c>
      <c r="V38" s="85">
        <v>0</v>
      </c>
      <c r="W38" s="85">
        <v>0</v>
      </c>
      <c r="X38" s="85">
        <v>1</v>
      </c>
      <c r="Y38" s="81" t="s">
        <v>222</v>
      </c>
      <c r="Z38" s="79" t="s">
        <v>97</v>
      </c>
      <c r="AA38" s="77" t="s">
        <v>90</v>
      </c>
      <c r="AB38" s="78" t="s">
        <v>91</v>
      </c>
      <c r="AC38" s="128" t="s">
        <v>73</v>
      </c>
      <c r="AD38" s="129" t="s">
        <v>74</v>
      </c>
      <c r="AE38" s="83" t="s">
        <v>210</v>
      </c>
      <c r="AF38" s="90" t="s">
        <v>211</v>
      </c>
      <c r="AG38" s="76" t="s">
        <v>85</v>
      </c>
      <c r="AH38" s="124"/>
      <c r="AI38" s="124"/>
    </row>
    <row r="39" spans="1:35" s="125" customFormat="1" ht="141.6" customHeight="1">
      <c r="A39" s="69"/>
      <c r="B39" s="82" t="s">
        <v>223</v>
      </c>
      <c r="C39" s="84" t="s">
        <v>224</v>
      </c>
      <c r="D39" s="84" t="s">
        <v>225</v>
      </c>
      <c r="E39" s="92">
        <v>45659</v>
      </c>
      <c r="F39" s="92">
        <v>46022</v>
      </c>
      <c r="G39" s="88">
        <f t="shared" si="0"/>
        <v>3</v>
      </c>
      <c r="H39" s="88" t="s">
        <v>68</v>
      </c>
      <c r="I39" s="75">
        <f t="shared" si="1"/>
        <v>1</v>
      </c>
      <c r="J39" s="85">
        <v>1</v>
      </c>
      <c r="K39" s="83">
        <v>0</v>
      </c>
      <c r="L39" s="83">
        <v>0</v>
      </c>
      <c r="M39" s="75">
        <f t="shared" si="2"/>
        <v>1</v>
      </c>
      <c r="N39" s="83">
        <v>0</v>
      </c>
      <c r="O39" s="83">
        <v>0</v>
      </c>
      <c r="P39" s="83">
        <v>1</v>
      </c>
      <c r="Q39" s="75">
        <f t="shared" si="3"/>
        <v>0</v>
      </c>
      <c r="R39" s="83">
        <v>0</v>
      </c>
      <c r="S39" s="83">
        <v>0</v>
      </c>
      <c r="T39" s="83">
        <v>0</v>
      </c>
      <c r="U39" s="75">
        <f t="shared" si="4"/>
        <v>1</v>
      </c>
      <c r="V39" s="83">
        <v>0</v>
      </c>
      <c r="W39" s="83">
        <v>0</v>
      </c>
      <c r="X39" s="83">
        <v>1</v>
      </c>
      <c r="Y39" s="81" t="s">
        <v>89</v>
      </c>
      <c r="Z39" s="91" t="s">
        <v>218</v>
      </c>
      <c r="AA39" s="77" t="s">
        <v>90</v>
      </c>
      <c r="AB39" s="78" t="s">
        <v>91</v>
      </c>
      <c r="AC39" s="128" t="s">
        <v>73</v>
      </c>
      <c r="AD39" s="129" t="s">
        <v>74</v>
      </c>
      <c r="AE39" s="83" t="s">
        <v>210</v>
      </c>
      <c r="AF39" s="90" t="s">
        <v>211</v>
      </c>
      <c r="AG39" s="76" t="s">
        <v>85</v>
      </c>
      <c r="AH39" s="124"/>
      <c r="AI39" s="124"/>
    </row>
    <row r="40" spans="1:35" s="125" customFormat="1" ht="110.1" customHeight="1">
      <c r="A40" s="69"/>
      <c r="B40" s="82" t="s">
        <v>226</v>
      </c>
      <c r="C40" s="84" t="s">
        <v>227</v>
      </c>
      <c r="D40" s="84" t="s">
        <v>228</v>
      </c>
      <c r="E40" s="92">
        <v>45659</v>
      </c>
      <c r="F40" s="92">
        <v>46022</v>
      </c>
      <c r="G40" s="88">
        <f t="shared" si="0"/>
        <v>3</v>
      </c>
      <c r="H40" s="88" t="s">
        <v>68</v>
      </c>
      <c r="I40" s="75">
        <f t="shared" si="1"/>
        <v>1</v>
      </c>
      <c r="J40" s="85">
        <v>1</v>
      </c>
      <c r="K40" s="83">
        <v>0</v>
      </c>
      <c r="L40" s="83">
        <v>0</v>
      </c>
      <c r="M40" s="75">
        <f t="shared" si="2"/>
        <v>1</v>
      </c>
      <c r="N40" s="83">
        <v>0</v>
      </c>
      <c r="O40" s="83">
        <v>0</v>
      </c>
      <c r="P40" s="83">
        <v>1</v>
      </c>
      <c r="Q40" s="75">
        <f t="shared" si="3"/>
        <v>0</v>
      </c>
      <c r="R40" s="83">
        <v>0</v>
      </c>
      <c r="S40" s="83">
        <v>0</v>
      </c>
      <c r="T40" s="83">
        <v>0</v>
      </c>
      <c r="U40" s="75">
        <f t="shared" si="4"/>
        <v>1</v>
      </c>
      <c r="V40" s="83">
        <v>0</v>
      </c>
      <c r="W40" s="83">
        <v>0</v>
      </c>
      <c r="X40" s="83">
        <v>1</v>
      </c>
      <c r="Y40" s="81" t="s">
        <v>89</v>
      </c>
      <c r="Z40" s="91" t="s">
        <v>218</v>
      </c>
      <c r="AA40" s="77" t="s">
        <v>90</v>
      </c>
      <c r="AB40" s="78" t="s">
        <v>91</v>
      </c>
      <c r="AC40" s="128" t="s">
        <v>73</v>
      </c>
      <c r="AD40" s="129" t="s">
        <v>74</v>
      </c>
      <c r="AE40" s="83" t="s">
        <v>210</v>
      </c>
      <c r="AF40" s="90" t="s">
        <v>211</v>
      </c>
      <c r="AG40" s="76" t="s">
        <v>85</v>
      </c>
      <c r="AH40" s="124"/>
      <c r="AI40" s="124"/>
    </row>
    <row r="41" spans="1:35" s="125" customFormat="1" ht="159.6" customHeight="1">
      <c r="A41" s="69"/>
      <c r="B41" s="82" t="s">
        <v>229</v>
      </c>
      <c r="C41" s="84" t="s">
        <v>230</v>
      </c>
      <c r="D41" s="84" t="s">
        <v>231</v>
      </c>
      <c r="E41" s="92">
        <v>45659</v>
      </c>
      <c r="F41" s="92">
        <v>46022</v>
      </c>
      <c r="G41" s="88">
        <f t="shared" si="0"/>
        <v>3</v>
      </c>
      <c r="H41" s="88" t="s">
        <v>68</v>
      </c>
      <c r="I41" s="75">
        <f t="shared" si="1"/>
        <v>1</v>
      </c>
      <c r="J41" s="85">
        <v>1</v>
      </c>
      <c r="K41" s="83">
        <v>0</v>
      </c>
      <c r="L41" s="83">
        <v>0</v>
      </c>
      <c r="M41" s="75">
        <f t="shared" si="2"/>
        <v>1</v>
      </c>
      <c r="N41" s="83">
        <v>0</v>
      </c>
      <c r="O41" s="83">
        <v>0</v>
      </c>
      <c r="P41" s="83">
        <v>1</v>
      </c>
      <c r="Q41" s="75">
        <f t="shared" si="3"/>
        <v>0</v>
      </c>
      <c r="R41" s="83">
        <v>0</v>
      </c>
      <c r="S41" s="83">
        <v>0</v>
      </c>
      <c r="T41" s="83">
        <v>0</v>
      </c>
      <c r="U41" s="75">
        <f t="shared" si="4"/>
        <v>1</v>
      </c>
      <c r="V41" s="83">
        <v>0</v>
      </c>
      <c r="W41" s="83">
        <v>0</v>
      </c>
      <c r="X41" s="83">
        <v>1</v>
      </c>
      <c r="Y41" s="81" t="s">
        <v>89</v>
      </c>
      <c r="Z41" s="91" t="s">
        <v>218</v>
      </c>
      <c r="AA41" s="77" t="s">
        <v>90</v>
      </c>
      <c r="AB41" s="78" t="s">
        <v>91</v>
      </c>
      <c r="AC41" s="128" t="s">
        <v>73</v>
      </c>
      <c r="AD41" s="129" t="s">
        <v>74</v>
      </c>
      <c r="AE41" s="83" t="s">
        <v>210</v>
      </c>
      <c r="AF41" s="90" t="s">
        <v>211</v>
      </c>
      <c r="AG41" s="76" t="s">
        <v>85</v>
      </c>
      <c r="AH41" s="124"/>
      <c r="AI41" s="124"/>
    </row>
    <row r="42" spans="1:35" s="125" customFormat="1" ht="204.95" customHeight="1">
      <c r="A42" s="69"/>
      <c r="B42" s="82" t="s">
        <v>232</v>
      </c>
      <c r="C42" s="84" t="s">
        <v>233</v>
      </c>
      <c r="D42" s="84" t="s">
        <v>234</v>
      </c>
      <c r="E42" s="92">
        <v>45659</v>
      </c>
      <c r="F42" s="92">
        <v>46022</v>
      </c>
      <c r="G42" s="88">
        <f t="shared" si="0"/>
        <v>4</v>
      </c>
      <c r="H42" s="88" t="s">
        <v>68</v>
      </c>
      <c r="I42" s="75">
        <f t="shared" si="1"/>
        <v>1</v>
      </c>
      <c r="J42" s="85">
        <v>1</v>
      </c>
      <c r="K42" s="83">
        <v>0</v>
      </c>
      <c r="L42" s="83">
        <v>0</v>
      </c>
      <c r="M42" s="75">
        <f t="shared" si="2"/>
        <v>1</v>
      </c>
      <c r="N42" s="83">
        <v>0</v>
      </c>
      <c r="O42" s="83">
        <v>0</v>
      </c>
      <c r="P42" s="83">
        <v>1</v>
      </c>
      <c r="Q42" s="75">
        <f t="shared" si="3"/>
        <v>1</v>
      </c>
      <c r="R42" s="83">
        <v>0</v>
      </c>
      <c r="S42" s="83">
        <v>0</v>
      </c>
      <c r="T42" s="83">
        <v>1</v>
      </c>
      <c r="U42" s="75">
        <f t="shared" si="4"/>
        <v>1</v>
      </c>
      <c r="V42" s="83">
        <v>0</v>
      </c>
      <c r="W42" s="83">
        <v>0</v>
      </c>
      <c r="X42" s="83">
        <v>1</v>
      </c>
      <c r="Y42" s="81" t="s">
        <v>89</v>
      </c>
      <c r="Z42" s="91" t="s">
        <v>218</v>
      </c>
      <c r="AA42" s="77" t="s">
        <v>90</v>
      </c>
      <c r="AB42" s="78" t="s">
        <v>91</v>
      </c>
      <c r="AC42" s="128" t="s">
        <v>73</v>
      </c>
      <c r="AD42" s="129" t="s">
        <v>74</v>
      </c>
      <c r="AE42" s="83" t="s">
        <v>210</v>
      </c>
      <c r="AF42" s="90" t="s">
        <v>211</v>
      </c>
      <c r="AG42" s="76" t="s">
        <v>85</v>
      </c>
      <c r="AH42" s="124"/>
      <c r="AI42" s="124"/>
    </row>
    <row r="43" spans="1:35" s="125" customFormat="1" ht="153" customHeight="1">
      <c r="A43" s="69"/>
      <c r="B43" s="82" t="s">
        <v>235</v>
      </c>
      <c r="C43" s="84" t="s">
        <v>236</v>
      </c>
      <c r="D43" s="84" t="s">
        <v>237</v>
      </c>
      <c r="E43" s="92">
        <v>45659</v>
      </c>
      <c r="F43" s="92">
        <v>46022</v>
      </c>
      <c r="G43" s="88">
        <f t="shared" si="0"/>
        <v>3</v>
      </c>
      <c r="H43" s="88" t="s">
        <v>68</v>
      </c>
      <c r="I43" s="75">
        <f t="shared" si="1"/>
        <v>1</v>
      </c>
      <c r="J43" s="85">
        <v>1</v>
      </c>
      <c r="K43" s="83">
        <v>0</v>
      </c>
      <c r="L43" s="83">
        <v>0</v>
      </c>
      <c r="M43" s="75">
        <f t="shared" si="2"/>
        <v>1</v>
      </c>
      <c r="N43" s="83">
        <v>0</v>
      </c>
      <c r="O43" s="83">
        <v>0</v>
      </c>
      <c r="P43" s="83">
        <v>1</v>
      </c>
      <c r="Q43" s="75">
        <f t="shared" si="3"/>
        <v>0</v>
      </c>
      <c r="R43" s="83">
        <v>0</v>
      </c>
      <c r="S43" s="83">
        <v>0</v>
      </c>
      <c r="T43" s="83">
        <v>0</v>
      </c>
      <c r="U43" s="75">
        <f t="shared" si="4"/>
        <v>1</v>
      </c>
      <c r="V43" s="83">
        <v>0</v>
      </c>
      <c r="W43" s="83">
        <v>0</v>
      </c>
      <c r="X43" s="83">
        <v>1</v>
      </c>
      <c r="Y43" s="81" t="s">
        <v>101</v>
      </c>
      <c r="Z43" s="91" t="s">
        <v>238</v>
      </c>
      <c r="AA43" s="77" t="s">
        <v>90</v>
      </c>
      <c r="AB43" s="78" t="s">
        <v>91</v>
      </c>
      <c r="AC43" s="128" t="s">
        <v>73</v>
      </c>
      <c r="AD43" s="129" t="s">
        <v>74</v>
      </c>
      <c r="AE43" s="83" t="s">
        <v>210</v>
      </c>
      <c r="AF43" s="90" t="s">
        <v>211</v>
      </c>
      <c r="AG43" s="76" t="s">
        <v>85</v>
      </c>
      <c r="AH43" s="124"/>
      <c r="AI43" s="124"/>
    </row>
    <row r="44" spans="1:35" s="125" customFormat="1" ht="138" customHeight="1">
      <c r="A44" s="69"/>
      <c r="B44" s="82" t="s">
        <v>239</v>
      </c>
      <c r="C44" s="84" t="s">
        <v>240</v>
      </c>
      <c r="D44" s="84" t="s">
        <v>241</v>
      </c>
      <c r="E44" s="92">
        <v>45659</v>
      </c>
      <c r="F44" s="92">
        <v>46022</v>
      </c>
      <c r="G44" s="88">
        <f t="shared" si="0"/>
        <v>2</v>
      </c>
      <c r="H44" s="88" t="s">
        <v>68</v>
      </c>
      <c r="I44" s="75">
        <f t="shared" si="1"/>
        <v>0</v>
      </c>
      <c r="J44" s="85">
        <v>0</v>
      </c>
      <c r="K44" s="85">
        <v>0</v>
      </c>
      <c r="L44" s="85">
        <v>0</v>
      </c>
      <c r="M44" s="75">
        <f t="shared" si="2"/>
        <v>1</v>
      </c>
      <c r="N44" s="85">
        <v>0</v>
      </c>
      <c r="O44" s="85">
        <v>0</v>
      </c>
      <c r="P44" s="85">
        <v>1</v>
      </c>
      <c r="Q44" s="75">
        <f t="shared" si="3"/>
        <v>0</v>
      </c>
      <c r="R44" s="85">
        <v>0</v>
      </c>
      <c r="S44" s="85">
        <v>0</v>
      </c>
      <c r="T44" s="85">
        <v>0</v>
      </c>
      <c r="U44" s="75">
        <f t="shared" si="4"/>
        <v>1</v>
      </c>
      <c r="V44" s="85">
        <v>0</v>
      </c>
      <c r="W44" s="85">
        <v>0</v>
      </c>
      <c r="X44" s="85">
        <v>1</v>
      </c>
      <c r="Y44" s="79" t="s">
        <v>242</v>
      </c>
      <c r="Z44" s="91" t="s">
        <v>243</v>
      </c>
      <c r="AA44" s="77" t="s">
        <v>90</v>
      </c>
      <c r="AB44" s="78" t="s">
        <v>91</v>
      </c>
      <c r="AC44" s="128" t="s">
        <v>73</v>
      </c>
      <c r="AD44" s="129" t="s">
        <v>244</v>
      </c>
      <c r="AE44" s="83" t="s">
        <v>210</v>
      </c>
      <c r="AF44" s="90" t="s">
        <v>211</v>
      </c>
      <c r="AG44" s="76" t="s">
        <v>85</v>
      </c>
      <c r="AH44" s="124"/>
      <c r="AI44" s="124"/>
    </row>
    <row r="45" spans="1:35" s="125" customFormat="1" ht="116.25" customHeight="1">
      <c r="A45" s="590"/>
      <c r="B45" s="82" t="s">
        <v>245</v>
      </c>
      <c r="C45" s="114" t="s">
        <v>246</v>
      </c>
      <c r="D45" s="471" t="s">
        <v>247</v>
      </c>
      <c r="E45" s="115">
        <v>45659</v>
      </c>
      <c r="F45" s="115">
        <v>46022</v>
      </c>
      <c r="G45" s="88">
        <f t="shared" si="0"/>
        <v>4</v>
      </c>
      <c r="H45" s="88" t="s">
        <v>248</v>
      </c>
      <c r="I45" s="75">
        <f t="shared" si="1"/>
        <v>1</v>
      </c>
      <c r="J45" s="85">
        <v>0</v>
      </c>
      <c r="K45" s="85">
        <v>0</v>
      </c>
      <c r="L45" s="85">
        <v>1</v>
      </c>
      <c r="M45" s="75">
        <f t="shared" si="2"/>
        <v>1</v>
      </c>
      <c r="N45" s="85">
        <v>0</v>
      </c>
      <c r="O45" s="85">
        <v>0</v>
      </c>
      <c r="P45" s="85">
        <v>1</v>
      </c>
      <c r="Q45" s="75">
        <f t="shared" si="3"/>
        <v>1</v>
      </c>
      <c r="R45" s="85">
        <v>0</v>
      </c>
      <c r="S45" s="85">
        <v>0</v>
      </c>
      <c r="T45" s="85">
        <v>1</v>
      </c>
      <c r="U45" s="75">
        <f t="shared" si="4"/>
        <v>1</v>
      </c>
      <c r="V45" s="85">
        <v>0</v>
      </c>
      <c r="W45" s="85">
        <v>0</v>
      </c>
      <c r="X45" s="85">
        <v>1</v>
      </c>
      <c r="Y45" s="79" t="s">
        <v>249</v>
      </c>
      <c r="Z45" s="79" t="s">
        <v>250</v>
      </c>
      <c r="AA45" s="77" t="s">
        <v>90</v>
      </c>
      <c r="AB45" s="78" t="s">
        <v>91</v>
      </c>
      <c r="AC45" s="128" t="s">
        <v>73</v>
      </c>
      <c r="AD45" s="129" t="s">
        <v>74</v>
      </c>
      <c r="AE45" s="83" t="s">
        <v>210</v>
      </c>
      <c r="AF45" s="90" t="s">
        <v>211</v>
      </c>
      <c r="AG45" s="76" t="s">
        <v>85</v>
      </c>
      <c r="AH45" s="124"/>
      <c r="AI45" s="124"/>
    </row>
    <row r="46" spans="1:35" s="125" customFormat="1" ht="19.5" customHeight="1">
      <c r="A46" s="590"/>
      <c r="B46" s="158"/>
      <c r="C46" s="159"/>
      <c r="D46" s="159"/>
      <c r="E46" s="160"/>
      <c r="F46" s="160"/>
      <c r="G46" s="161"/>
      <c r="H46" s="161"/>
      <c r="I46" s="162"/>
      <c r="J46" s="163"/>
      <c r="K46" s="163"/>
      <c r="L46" s="163"/>
      <c r="M46" s="162"/>
      <c r="N46" s="163"/>
      <c r="O46" s="163"/>
      <c r="P46" s="163"/>
      <c r="Q46" s="162"/>
      <c r="R46" s="163"/>
      <c r="S46" s="163"/>
      <c r="T46" s="163"/>
      <c r="U46" s="162"/>
      <c r="V46" s="163"/>
      <c r="W46" s="163"/>
      <c r="X46" s="163"/>
      <c r="Y46" s="164"/>
      <c r="Z46" s="165"/>
      <c r="AA46" s="165"/>
      <c r="AB46" s="165"/>
      <c r="AC46" s="165"/>
      <c r="AD46" s="166"/>
      <c r="AE46" s="167"/>
      <c r="AF46" s="167"/>
      <c r="AG46" s="168"/>
      <c r="AH46" s="124"/>
      <c r="AI46" s="124"/>
    </row>
    <row r="47" spans="1:35" s="125" customFormat="1" ht="114">
      <c r="A47" s="590"/>
      <c r="B47" s="81" t="s">
        <v>251</v>
      </c>
      <c r="C47" s="88" t="s">
        <v>252</v>
      </c>
      <c r="D47" s="80" t="s">
        <v>253</v>
      </c>
      <c r="E47" s="73">
        <v>45705</v>
      </c>
      <c r="F47" s="73">
        <v>45565</v>
      </c>
      <c r="G47" s="88">
        <f t="shared" si="0"/>
        <v>2</v>
      </c>
      <c r="H47" s="87" t="s">
        <v>144</v>
      </c>
      <c r="I47" s="75">
        <f t="shared" si="1"/>
        <v>0</v>
      </c>
      <c r="J47" s="88"/>
      <c r="K47" s="88"/>
      <c r="L47" s="88"/>
      <c r="M47" s="75">
        <f t="shared" si="2"/>
        <v>1</v>
      </c>
      <c r="N47" s="76"/>
      <c r="O47" s="76"/>
      <c r="P47" s="76">
        <v>1</v>
      </c>
      <c r="Q47" s="75">
        <f t="shared" si="3"/>
        <v>1</v>
      </c>
      <c r="R47" s="88"/>
      <c r="S47" s="88"/>
      <c r="T47" s="88">
        <v>1</v>
      </c>
      <c r="U47" s="75">
        <f t="shared" si="4"/>
        <v>0</v>
      </c>
      <c r="V47" s="88"/>
      <c r="W47" s="88"/>
      <c r="X47" s="88"/>
      <c r="Y47" s="81" t="s">
        <v>81</v>
      </c>
      <c r="Z47" s="87" t="s">
        <v>254</v>
      </c>
      <c r="AA47" s="77" t="s">
        <v>108</v>
      </c>
      <c r="AB47" s="78" t="s">
        <v>255</v>
      </c>
      <c r="AC47" s="128" t="s">
        <v>73</v>
      </c>
      <c r="AD47" s="129" t="s">
        <v>74</v>
      </c>
      <c r="AE47" s="88" t="s">
        <v>256</v>
      </c>
      <c r="AF47" s="88" t="s">
        <v>257</v>
      </c>
      <c r="AG47" s="76" t="s">
        <v>85</v>
      </c>
      <c r="AH47" s="124"/>
      <c r="AI47" s="124"/>
    </row>
    <row r="48" spans="1:35" s="125" customFormat="1" ht="128.25">
      <c r="A48" s="590"/>
      <c r="B48" s="81" t="s">
        <v>258</v>
      </c>
      <c r="C48" s="88" t="s">
        <v>259</v>
      </c>
      <c r="D48" s="80" t="s">
        <v>260</v>
      </c>
      <c r="E48" s="73">
        <v>45839</v>
      </c>
      <c r="F48" s="73">
        <v>46006</v>
      </c>
      <c r="G48" s="88">
        <f t="shared" si="0"/>
        <v>1</v>
      </c>
      <c r="H48" s="87" t="s">
        <v>144</v>
      </c>
      <c r="I48" s="75">
        <f t="shared" si="1"/>
        <v>0</v>
      </c>
      <c r="J48" s="88"/>
      <c r="K48" s="88"/>
      <c r="L48" s="88"/>
      <c r="M48" s="75">
        <f t="shared" si="2"/>
        <v>0</v>
      </c>
      <c r="N48" s="76"/>
      <c r="O48" s="76"/>
      <c r="P48" s="76"/>
      <c r="Q48" s="75">
        <f t="shared" si="3"/>
        <v>0</v>
      </c>
      <c r="R48" s="88"/>
      <c r="S48" s="88"/>
      <c r="T48" s="88"/>
      <c r="U48" s="75">
        <f t="shared" si="4"/>
        <v>1</v>
      </c>
      <c r="V48" s="88"/>
      <c r="W48" s="88"/>
      <c r="X48" s="88">
        <v>1</v>
      </c>
      <c r="Y48" s="81" t="s">
        <v>81</v>
      </c>
      <c r="Z48" s="87" t="s">
        <v>254</v>
      </c>
      <c r="AA48" s="77" t="s">
        <v>108</v>
      </c>
      <c r="AB48" s="78" t="s">
        <v>255</v>
      </c>
      <c r="AC48" s="128" t="s">
        <v>73</v>
      </c>
      <c r="AD48" s="129" t="s">
        <v>74</v>
      </c>
      <c r="AE48" s="88" t="s">
        <v>256</v>
      </c>
      <c r="AF48" s="88" t="s">
        <v>257</v>
      </c>
      <c r="AG48" s="76" t="s">
        <v>85</v>
      </c>
      <c r="AH48" s="124"/>
      <c r="AI48" s="124"/>
    </row>
    <row r="49" spans="1:35" s="125" customFormat="1" ht="114">
      <c r="A49" s="69"/>
      <c r="B49" s="81" t="s">
        <v>261</v>
      </c>
      <c r="C49" s="80" t="s">
        <v>262</v>
      </c>
      <c r="D49" s="80" t="s">
        <v>263</v>
      </c>
      <c r="E49" s="73">
        <v>45748</v>
      </c>
      <c r="F49" s="73">
        <v>46006</v>
      </c>
      <c r="G49" s="88">
        <f t="shared" si="0"/>
        <v>3</v>
      </c>
      <c r="H49" s="88" t="s">
        <v>68</v>
      </c>
      <c r="I49" s="75">
        <f t="shared" si="1"/>
        <v>0</v>
      </c>
      <c r="J49" s="88"/>
      <c r="K49" s="88"/>
      <c r="L49" s="88"/>
      <c r="M49" s="75">
        <f t="shared" si="2"/>
        <v>1</v>
      </c>
      <c r="N49" s="76"/>
      <c r="O49" s="76"/>
      <c r="P49" s="76">
        <v>1</v>
      </c>
      <c r="Q49" s="75">
        <f t="shared" si="3"/>
        <v>1</v>
      </c>
      <c r="R49" s="88"/>
      <c r="S49" s="88"/>
      <c r="T49" s="88">
        <v>1</v>
      </c>
      <c r="U49" s="75">
        <f t="shared" si="4"/>
        <v>1</v>
      </c>
      <c r="V49" s="88"/>
      <c r="W49" s="88"/>
      <c r="X49" s="88">
        <v>1</v>
      </c>
      <c r="Y49" s="81" t="s">
        <v>81</v>
      </c>
      <c r="Z49" s="87" t="s">
        <v>254</v>
      </c>
      <c r="AA49" s="77" t="s">
        <v>108</v>
      </c>
      <c r="AB49" s="78" t="s">
        <v>255</v>
      </c>
      <c r="AC49" s="128" t="s">
        <v>73</v>
      </c>
      <c r="AD49" s="129" t="s">
        <v>74</v>
      </c>
      <c r="AE49" s="88" t="s">
        <v>256</v>
      </c>
      <c r="AF49" s="88" t="s">
        <v>257</v>
      </c>
      <c r="AG49" s="76" t="s">
        <v>85</v>
      </c>
      <c r="AH49" s="124"/>
      <c r="AI49" s="124"/>
    </row>
    <row r="50" spans="1:35" s="125" customFormat="1" ht="69" customHeight="1">
      <c r="A50" s="69"/>
      <c r="B50" s="81" t="s">
        <v>264</v>
      </c>
      <c r="C50" s="80" t="s">
        <v>265</v>
      </c>
      <c r="D50" s="80" t="s">
        <v>266</v>
      </c>
      <c r="E50" s="73">
        <v>45703</v>
      </c>
      <c r="F50" s="73">
        <v>46006</v>
      </c>
      <c r="G50" s="88">
        <f t="shared" si="0"/>
        <v>4</v>
      </c>
      <c r="H50" s="87" t="s">
        <v>267</v>
      </c>
      <c r="I50" s="75">
        <f t="shared" si="1"/>
        <v>1</v>
      </c>
      <c r="J50" s="88"/>
      <c r="K50" s="88"/>
      <c r="L50" s="88">
        <v>1</v>
      </c>
      <c r="M50" s="75">
        <f t="shared" si="2"/>
        <v>1</v>
      </c>
      <c r="N50" s="76"/>
      <c r="O50" s="76"/>
      <c r="P50" s="76">
        <v>1</v>
      </c>
      <c r="Q50" s="75">
        <f t="shared" si="3"/>
        <v>1</v>
      </c>
      <c r="R50" s="88"/>
      <c r="S50" s="88"/>
      <c r="T50" s="88">
        <v>1</v>
      </c>
      <c r="U50" s="75">
        <f t="shared" si="4"/>
        <v>1</v>
      </c>
      <c r="V50" s="88"/>
      <c r="W50" s="88"/>
      <c r="X50" s="88">
        <v>1</v>
      </c>
      <c r="Y50" s="81" t="s">
        <v>268</v>
      </c>
      <c r="Z50" s="87" t="s">
        <v>254</v>
      </c>
      <c r="AA50" s="77" t="s">
        <v>108</v>
      </c>
      <c r="AB50" s="78" t="s">
        <v>255</v>
      </c>
      <c r="AC50" s="128" t="s">
        <v>73</v>
      </c>
      <c r="AD50" s="129" t="s">
        <v>74</v>
      </c>
      <c r="AE50" s="88" t="s">
        <v>256</v>
      </c>
      <c r="AF50" s="88" t="s">
        <v>257</v>
      </c>
      <c r="AG50" s="76" t="s">
        <v>85</v>
      </c>
      <c r="AH50" s="124"/>
      <c r="AI50" s="124"/>
    </row>
    <row r="51" spans="1:35" s="125" customFormat="1" ht="51.75" customHeight="1">
      <c r="A51" s="69"/>
      <c r="B51" s="81" t="s">
        <v>269</v>
      </c>
      <c r="C51" s="84" t="s">
        <v>270</v>
      </c>
      <c r="D51" s="80" t="s">
        <v>271</v>
      </c>
      <c r="E51" s="73">
        <v>45672</v>
      </c>
      <c r="F51" s="73">
        <v>46006</v>
      </c>
      <c r="G51" s="88">
        <f t="shared" si="0"/>
        <v>4</v>
      </c>
      <c r="H51" s="87" t="s">
        <v>267</v>
      </c>
      <c r="I51" s="75">
        <f t="shared" si="1"/>
        <v>1</v>
      </c>
      <c r="J51" s="88"/>
      <c r="K51" s="88"/>
      <c r="L51" s="88">
        <v>1</v>
      </c>
      <c r="M51" s="75">
        <f t="shared" si="2"/>
        <v>1</v>
      </c>
      <c r="N51" s="76"/>
      <c r="O51" s="76"/>
      <c r="P51" s="76">
        <v>1</v>
      </c>
      <c r="Q51" s="75">
        <f t="shared" si="3"/>
        <v>1</v>
      </c>
      <c r="R51" s="88"/>
      <c r="S51" s="88"/>
      <c r="T51" s="88">
        <v>1</v>
      </c>
      <c r="U51" s="75">
        <f t="shared" si="4"/>
        <v>1</v>
      </c>
      <c r="V51" s="88"/>
      <c r="W51" s="88"/>
      <c r="X51" s="88">
        <v>1</v>
      </c>
      <c r="Y51" s="81" t="s">
        <v>89</v>
      </c>
      <c r="Z51" s="87" t="s">
        <v>254</v>
      </c>
      <c r="AA51" s="77" t="s">
        <v>108</v>
      </c>
      <c r="AB51" s="78" t="s">
        <v>255</v>
      </c>
      <c r="AC51" s="128" t="s">
        <v>73</v>
      </c>
      <c r="AD51" s="129" t="s">
        <v>74</v>
      </c>
      <c r="AE51" s="88" t="s">
        <v>256</v>
      </c>
      <c r="AF51" s="88" t="s">
        <v>257</v>
      </c>
      <c r="AG51" s="76" t="s">
        <v>85</v>
      </c>
      <c r="AH51" s="124"/>
      <c r="AI51" s="124"/>
    </row>
    <row r="52" spans="1:35" s="125" customFormat="1" ht="65.45" customHeight="1">
      <c r="A52" s="69"/>
      <c r="B52" s="81" t="s">
        <v>272</v>
      </c>
      <c r="C52" s="84" t="s">
        <v>273</v>
      </c>
      <c r="D52" s="80" t="s">
        <v>274</v>
      </c>
      <c r="E52" s="73">
        <v>45672</v>
      </c>
      <c r="F52" s="73">
        <v>46006</v>
      </c>
      <c r="G52" s="88">
        <f t="shared" si="0"/>
        <v>4</v>
      </c>
      <c r="H52" s="87" t="s">
        <v>267</v>
      </c>
      <c r="I52" s="75">
        <f t="shared" si="1"/>
        <v>1</v>
      </c>
      <c r="J52" s="88"/>
      <c r="K52" s="88"/>
      <c r="L52" s="88">
        <v>1</v>
      </c>
      <c r="M52" s="75">
        <f t="shared" si="2"/>
        <v>1</v>
      </c>
      <c r="N52" s="76"/>
      <c r="O52" s="76"/>
      <c r="P52" s="76">
        <v>1</v>
      </c>
      <c r="Q52" s="75">
        <f t="shared" si="3"/>
        <v>1</v>
      </c>
      <c r="R52" s="88"/>
      <c r="S52" s="88"/>
      <c r="T52" s="88">
        <v>1</v>
      </c>
      <c r="U52" s="75">
        <f t="shared" si="4"/>
        <v>1</v>
      </c>
      <c r="V52" s="88"/>
      <c r="W52" s="88"/>
      <c r="X52" s="88">
        <v>1</v>
      </c>
      <c r="Y52" s="81" t="s">
        <v>89</v>
      </c>
      <c r="Z52" s="87" t="s">
        <v>254</v>
      </c>
      <c r="AA52" s="77" t="s">
        <v>108</v>
      </c>
      <c r="AB52" s="78" t="s">
        <v>255</v>
      </c>
      <c r="AC52" s="128" t="s">
        <v>73</v>
      </c>
      <c r="AD52" s="129" t="s">
        <v>74</v>
      </c>
      <c r="AE52" s="88" t="s">
        <v>256</v>
      </c>
      <c r="AF52" s="88" t="s">
        <v>257</v>
      </c>
      <c r="AG52" s="76" t="s">
        <v>85</v>
      </c>
      <c r="AH52" s="124"/>
      <c r="AI52" s="124"/>
    </row>
    <row r="53" spans="1:35" s="125" customFormat="1" ht="114">
      <c r="A53" s="69"/>
      <c r="B53" s="81" t="s">
        <v>275</v>
      </c>
      <c r="C53" s="84" t="s">
        <v>276</v>
      </c>
      <c r="D53" s="84" t="s">
        <v>277</v>
      </c>
      <c r="E53" s="73">
        <v>45672</v>
      </c>
      <c r="F53" s="73">
        <v>46006</v>
      </c>
      <c r="G53" s="88">
        <f t="shared" si="0"/>
        <v>4</v>
      </c>
      <c r="H53" s="87" t="s">
        <v>267</v>
      </c>
      <c r="I53" s="75">
        <f t="shared" si="1"/>
        <v>1</v>
      </c>
      <c r="J53" s="88"/>
      <c r="K53" s="88"/>
      <c r="L53" s="88">
        <v>1</v>
      </c>
      <c r="M53" s="75">
        <f t="shared" si="2"/>
        <v>1</v>
      </c>
      <c r="N53" s="88"/>
      <c r="O53" s="88"/>
      <c r="P53" s="88">
        <v>1</v>
      </c>
      <c r="Q53" s="75">
        <f t="shared" si="3"/>
        <v>1</v>
      </c>
      <c r="R53" s="88"/>
      <c r="S53" s="88"/>
      <c r="T53" s="88">
        <v>1</v>
      </c>
      <c r="U53" s="75">
        <f t="shared" si="4"/>
        <v>1</v>
      </c>
      <c r="V53" s="88"/>
      <c r="W53" s="88"/>
      <c r="X53" s="88">
        <v>1</v>
      </c>
      <c r="Y53" s="81" t="s">
        <v>89</v>
      </c>
      <c r="Z53" s="87" t="s">
        <v>254</v>
      </c>
      <c r="AA53" s="77" t="s">
        <v>108</v>
      </c>
      <c r="AB53" s="78" t="s">
        <v>255</v>
      </c>
      <c r="AC53" s="128" t="s">
        <v>73</v>
      </c>
      <c r="AD53" s="129" t="s">
        <v>74</v>
      </c>
      <c r="AE53" s="88" t="s">
        <v>256</v>
      </c>
      <c r="AF53" s="88" t="s">
        <v>257</v>
      </c>
      <c r="AG53" s="76" t="s">
        <v>85</v>
      </c>
      <c r="AH53" s="124"/>
      <c r="AI53" s="124"/>
    </row>
    <row r="54" spans="1:35">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50"/>
      <c r="Y54" s="151"/>
      <c r="Z54" s="151"/>
      <c r="AA54" s="151"/>
      <c r="AB54" s="152"/>
      <c r="AC54" s="152"/>
      <c r="AD54" s="151"/>
      <c r="AE54" s="153"/>
      <c r="AF54" s="153"/>
      <c r="AG54" s="153"/>
    </row>
  </sheetData>
  <mergeCells count="12">
    <mergeCell ref="A4:A6"/>
    <mergeCell ref="A13:A15"/>
    <mergeCell ref="E2:F2"/>
    <mergeCell ref="A45:A48"/>
    <mergeCell ref="A23:A24"/>
    <mergeCell ref="A30:A31"/>
    <mergeCell ref="A1:AF1"/>
    <mergeCell ref="G2:X2"/>
    <mergeCell ref="A2:A3"/>
    <mergeCell ref="B2:D2"/>
    <mergeCell ref="AE2:AF2"/>
    <mergeCell ref="Y2:Y3"/>
  </mergeCells>
  <phoneticPr fontId="27" type="noConversion"/>
  <dataValidations disablePrompts="1" count="1">
    <dataValidation type="list" allowBlank="1" showInputMessage="1" showErrorMessage="1" sqref="Y85:Y89" xr:uid="{9CB8F120-779B-4BA9-87C0-8367B02BBA59}">
      <formula1>Planes_ins</formula1>
    </dataValidation>
  </dataValidations>
  <pageMargins left="0.31496062992125984" right="0.31496062992125984" top="0.55118110236220474" bottom="0.55118110236220474" header="0" footer="0"/>
  <pageSetup scale="29" fitToHeight="0" orientation="landscape" r:id="rId1"/>
  <headerFooter>
    <oddHeader>&amp;L&amp;G&amp;C&amp;"Verdana,Negrita"&amp;14PLAN DE ACCIÓN INSTITUCIONAL - PAI 2025 DE LA AGENCIA NACIONAL DE CONTRATACIÓN PÚBLICA 
- COLOMBIA COMPRA EFICIENTE</oddHeader>
    <oddFooter>&amp;L&amp;"Verdana,Normal"&amp;12Agencia Nacional de Contratación Pública
Colombia Compra Eficiente
Dirección: Carrera 7 # 26-20- Bogotá, Colombia
Atención al ciudadano:(+57) 601 7956600&amp;R&amp;"Verdana,Normal"&amp;12CÓDIGO:CCE-DES-FM-15 VERISÓN:05 
FECHA:29/01/2025</oddFooter>
  </headerFooter>
  <rowBreaks count="2" manualBreakCount="2">
    <brk id="19" max="32" man="1"/>
    <brk id="37" max="32" man="1"/>
  </rowBreaks>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5985-74B0-4B83-8D20-9A392093C972}">
  <sheetPr>
    <tabColor rgb="FF00B0F0"/>
    <pageSetUpPr fitToPage="1"/>
  </sheetPr>
  <dimension ref="A1:AB111"/>
  <sheetViews>
    <sheetView showGridLines="0" topLeftCell="A37" zoomScale="70" zoomScaleNormal="70" workbookViewId="0">
      <selection activeCell="D41" sqref="D41"/>
    </sheetView>
  </sheetViews>
  <sheetFormatPr defaultColWidth="14.42578125" defaultRowHeight="15" customHeight="1"/>
  <cols>
    <col min="1" max="1" width="24.42578125" style="420" customWidth="1"/>
    <col min="2" max="2" width="11.42578125" style="420" customWidth="1"/>
    <col min="3" max="3" width="35.85546875" style="420" customWidth="1"/>
    <col min="4" max="4" width="34.42578125" style="420" customWidth="1"/>
    <col min="5" max="6" width="17.28515625" style="420" bestFit="1" customWidth="1"/>
    <col min="7" max="7" width="15.42578125" style="420" customWidth="1"/>
    <col min="8" max="8" width="15.7109375" style="420" customWidth="1"/>
    <col min="9" max="9" width="15.28515625" style="420" customWidth="1"/>
    <col min="10" max="10" width="18.28515625" style="420" customWidth="1"/>
    <col min="11" max="11" width="16.85546875" style="420" customWidth="1"/>
    <col min="12" max="12" width="15.85546875" style="420" bestFit="1" customWidth="1"/>
    <col min="13" max="13" width="12.85546875" style="420" customWidth="1"/>
    <col min="14" max="14" width="16.85546875" style="420" customWidth="1"/>
    <col min="15" max="15" width="16.42578125" style="433" customWidth="1"/>
    <col min="16" max="16" width="14.42578125" style="433" customWidth="1"/>
    <col min="17" max="17" width="18.42578125" style="433" customWidth="1"/>
    <col min="18" max="18" width="15.42578125" style="433" customWidth="1"/>
    <col min="19" max="19" width="17.85546875" style="433" customWidth="1"/>
    <col min="20" max="20" width="19.28515625" style="433" customWidth="1"/>
    <col min="21" max="21" width="27.28515625" style="433" customWidth="1"/>
    <col min="22" max="22" width="18.42578125" style="433" customWidth="1"/>
    <col min="23" max="23" width="37.28515625" style="433" customWidth="1"/>
    <col min="24" max="24" width="31.42578125" style="433" customWidth="1"/>
    <col min="25" max="25" width="54" style="433" customWidth="1"/>
    <col min="26" max="16384" width="14.42578125" style="420"/>
  </cols>
  <sheetData>
    <row r="1" spans="1:27" s="403" customFormat="1" ht="14.25" customHeight="1" thickBot="1">
      <c r="A1" s="533" t="s">
        <v>278</v>
      </c>
      <c r="B1" s="481"/>
      <c r="C1" s="481"/>
      <c r="D1" s="481"/>
      <c r="E1" s="481"/>
      <c r="F1" s="481"/>
      <c r="G1" s="481"/>
      <c r="H1" s="481"/>
      <c r="I1" s="481"/>
      <c r="J1" s="481"/>
      <c r="K1" s="481"/>
      <c r="L1" s="481"/>
      <c r="M1" s="481"/>
      <c r="N1" s="482"/>
      <c r="O1" s="601"/>
      <c r="P1" s="696"/>
      <c r="Q1" s="696"/>
      <c r="R1" s="696"/>
      <c r="S1" s="696"/>
      <c r="T1" s="696"/>
      <c r="U1" s="696"/>
      <c r="V1" s="696"/>
      <c r="W1" s="696"/>
      <c r="X1" s="696"/>
      <c r="Y1" s="696"/>
      <c r="Z1" s="696"/>
      <c r="AA1" s="696"/>
    </row>
    <row r="2" spans="1:27" s="403" customFormat="1" ht="129" customHeight="1">
      <c r="A2" s="404" t="s">
        <v>279</v>
      </c>
      <c r="B2" s="515" t="s">
        <v>280</v>
      </c>
      <c r="C2" s="550" t="s">
        <v>281</v>
      </c>
      <c r="D2" s="469" t="s">
        <v>282</v>
      </c>
      <c r="E2" s="550" t="s">
        <v>283</v>
      </c>
      <c r="F2" s="405" t="s">
        <v>284</v>
      </c>
      <c r="G2" s="469" t="s">
        <v>285</v>
      </c>
      <c r="H2" s="550" t="s">
        <v>286</v>
      </c>
      <c r="I2" s="405" t="s">
        <v>287</v>
      </c>
      <c r="J2" s="469" t="s">
        <v>288</v>
      </c>
      <c r="K2" s="549" t="s">
        <v>289</v>
      </c>
      <c r="L2" s="405" t="s">
        <v>290</v>
      </c>
      <c r="M2" s="405" t="s">
        <v>291</v>
      </c>
      <c r="N2" s="469" t="s">
        <v>292</v>
      </c>
      <c r="O2" s="406"/>
      <c r="P2" s="406"/>
      <c r="Q2" s="406"/>
      <c r="R2" s="406"/>
      <c r="S2" s="406"/>
      <c r="T2" s="406"/>
      <c r="U2" s="406"/>
      <c r="V2" s="406"/>
      <c r="W2" s="406"/>
      <c r="X2" s="406"/>
    </row>
    <row r="3" spans="1:27" s="403" customFormat="1" ht="30" customHeight="1">
      <c r="A3" s="407" t="s">
        <v>293</v>
      </c>
      <c r="B3" s="516">
        <v>8</v>
      </c>
      <c r="C3" s="566">
        <f>+K48</f>
        <v>0.24242424242424243</v>
      </c>
      <c r="D3" s="567">
        <f>+S48</f>
        <v>0.24242424242424243</v>
      </c>
      <c r="E3" s="568">
        <f>+L48</f>
        <v>0.24242424242424243</v>
      </c>
      <c r="F3" s="569">
        <f>+T48</f>
        <v>0</v>
      </c>
      <c r="G3" s="567">
        <f t="shared" ref="G3:G8" si="0">+D3+F3</f>
        <v>0.24242424242424243</v>
      </c>
      <c r="H3" s="568">
        <f>+M48</f>
        <v>0.27272727272727271</v>
      </c>
      <c r="I3" s="569">
        <f>+U48</f>
        <v>0</v>
      </c>
      <c r="J3" s="567">
        <f>+I3+G3</f>
        <v>0.24242424242424243</v>
      </c>
      <c r="K3" s="570">
        <f>+N48</f>
        <v>0.24242424242424243</v>
      </c>
      <c r="L3" s="569">
        <f>+V48</f>
        <v>0</v>
      </c>
      <c r="M3" s="571">
        <f>+L3+J3</f>
        <v>0.24242424242424243</v>
      </c>
      <c r="N3" s="567">
        <f>+M3</f>
        <v>0.24242424242424243</v>
      </c>
      <c r="O3" s="548"/>
      <c r="P3" s="406"/>
      <c r="Q3" s="406"/>
      <c r="R3" s="406"/>
      <c r="S3" s="406"/>
      <c r="T3" s="406"/>
      <c r="U3" s="406"/>
      <c r="V3" s="406"/>
      <c r="W3" s="406"/>
      <c r="X3" s="406"/>
    </row>
    <row r="4" spans="1:27" s="403" customFormat="1" ht="41.25" customHeight="1">
      <c r="A4" s="407" t="s">
        <v>294</v>
      </c>
      <c r="B4" s="516">
        <v>9</v>
      </c>
      <c r="C4" s="566">
        <f>+K58</f>
        <v>5.4054054054054057E-2</v>
      </c>
      <c r="D4" s="567">
        <f>+S58</f>
        <v>5.4054054054054057E-2</v>
      </c>
      <c r="E4" s="568">
        <f>+L58</f>
        <v>0.24324324324324326</v>
      </c>
      <c r="F4" s="569">
        <f>+T58</f>
        <v>0</v>
      </c>
      <c r="G4" s="567">
        <f t="shared" si="0"/>
        <v>5.4054054054054057E-2</v>
      </c>
      <c r="H4" s="568">
        <f>+M58</f>
        <v>0.27027027027027029</v>
      </c>
      <c r="I4" s="569">
        <f>+U58</f>
        <v>0</v>
      </c>
      <c r="J4" s="567">
        <f t="shared" ref="J4:J8" si="1">+I4+G4</f>
        <v>5.4054054054054057E-2</v>
      </c>
      <c r="K4" s="570">
        <f>+N58</f>
        <v>0.43243243243243246</v>
      </c>
      <c r="L4" s="569">
        <f>+V58</f>
        <v>0</v>
      </c>
      <c r="M4" s="571">
        <f t="shared" ref="M4:M8" si="2">+L4+J4</f>
        <v>5.4054054054054057E-2</v>
      </c>
      <c r="N4" s="567">
        <f t="shared" ref="N4:N8" si="3">+M4</f>
        <v>5.4054054054054057E-2</v>
      </c>
      <c r="O4" s="547"/>
      <c r="P4" s="406"/>
      <c r="Q4" s="406"/>
      <c r="R4" s="406"/>
      <c r="S4" s="406"/>
      <c r="T4" s="406"/>
      <c r="U4" s="406"/>
      <c r="V4" s="406"/>
      <c r="W4" s="406"/>
      <c r="X4" s="406"/>
    </row>
    <row r="5" spans="1:27" s="403" customFormat="1" ht="30" customHeight="1">
      <c r="A5" s="407" t="s">
        <v>295</v>
      </c>
      <c r="B5" s="516">
        <v>6</v>
      </c>
      <c r="C5" s="566">
        <f>+K65</f>
        <v>0.15</v>
      </c>
      <c r="D5" s="567">
        <f>+S65</f>
        <v>0.15</v>
      </c>
      <c r="E5" s="568">
        <f>+L65</f>
        <v>0.25</v>
      </c>
      <c r="F5" s="569">
        <f>+T65</f>
        <v>0</v>
      </c>
      <c r="G5" s="567">
        <f t="shared" si="0"/>
        <v>0.15</v>
      </c>
      <c r="H5" s="568">
        <f>+M65</f>
        <v>0.15</v>
      </c>
      <c r="I5" s="569">
        <f>+U65</f>
        <v>0</v>
      </c>
      <c r="J5" s="567">
        <f t="shared" si="1"/>
        <v>0.15</v>
      </c>
      <c r="K5" s="570">
        <f>+N65</f>
        <v>0.45</v>
      </c>
      <c r="L5" s="569">
        <f>+V65</f>
        <v>0</v>
      </c>
      <c r="M5" s="571">
        <f t="shared" si="2"/>
        <v>0.15</v>
      </c>
      <c r="N5" s="567">
        <f t="shared" si="3"/>
        <v>0.15</v>
      </c>
      <c r="O5" s="547"/>
      <c r="P5" s="406"/>
      <c r="Q5" s="406"/>
      <c r="R5" s="406"/>
      <c r="S5" s="406"/>
      <c r="T5" s="406"/>
      <c r="U5" s="406"/>
      <c r="V5" s="406"/>
      <c r="W5" s="406"/>
      <c r="X5" s="406"/>
    </row>
    <row r="6" spans="1:27" s="403" customFormat="1" ht="30" customHeight="1">
      <c r="A6" s="407" t="s">
        <v>296</v>
      </c>
      <c r="B6" s="516">
        <v>4</v>
      </c>
      <c r="C6" s="566">
        <f>+K70</f>
        <v>0</v>
      </c>
      <c r="D6" s="567">
        <f>+S70</f>
        <v>0</v>
      </c>
      <c r="E6" s="568">
        <f>+L70</f>
        <v>0.2857142857142857</v>
      </c>
      <c r="F6" s="569">
        <f>+T70</f>
        <v>0</v>
      </c>
      <c r="G6" s="567">
        <f t="shared" si="0"/>
        <v>0</v>
      </c>
      <c r="H6" s="568">
        <f>+M70</f>
        <v>0.42857142857142855</v>
      </c>
      <c r="I6" s="569">
        <f>+U70</f>
        <v>0</v>
      </c>
      <c r="J6" s="567">
        <f t="shared" si="1"/>
        <v>0</v>
      </c>
      <c r="K6" s="570">
        <f>+N70</f>
        <v>0.2857142857142857</v>
      </c>
      <c r="L6" s="569">
        <f>+V70</f>
        <v>0</v>
      </c>
      <c r="M6" s="571">
        <f t="shared" si="2"/>
        <v>0</v>
      </c>
      <c r="N6" s="567">
        <f t="shared" si="3"/>
        <v>0</v>
      </c>
      <c r="O6" s="547"/>
      <c r="P6" s="406"/>
      <c r="Q6" s="406"/>
      <c r="R6" s="406"/>
      <c r="S6" s="406"/>
      <c r="T6" s="406"/>
      <c r="U6" s="406"/>
      <c r="V6" s="406"/>
      <c r="W6" s="406"/>
      <c r="X6" s="406"/>
    </row>
    <row r="7" spans="1:27" s="403" customFormat="1" ht="30" customHeight="1">
      <c r="A7" s="407" t="s">
        <v>297</v>
      </c>
      <c r="B7" s="516">
        <v>7</v>
      </c>
      <c r="C7" s="566">
        <f>+K90</f>
        <v>0.18181818181818182</v>
      </c>
      <c r="D7" s="567">
        <f>+S90</f>
        <v>0.18181818181818182</v>
      </c>
      <c r="E7" s="568">
        <f>+L90</f>
        <v>0.27272727272727271</v>
      </c>
      <c r="F7" s="569">
        <f>+T90</f>
        <v>0</v>
      </c>
      <c r="G7" s="567">
        <f t="shared" si="0"/>
        <v>0.18181818181818182</v>
      </c>
      <c r="H7" s="568">
        <f>+M90</f>
        <v>0.27272727272727271</v>
      </c>
      <c r="I7" s="569">
        <f>+U90</f>
        <v>0</v>
      </c>
      <c r="J7" s="567">
        <f t="shared" si="1"/>
        <v>0.18181818181818182</v>
      </c>
      <c r="K7" s="570">
        <f>+N90</f>
        <v>0.27272727272727271</v>
      </c>
      <c r="L7" s="569">
        <f>+V90</f>
        <v>0</v>
      </c>
      <c r="M7" s="571">
        <f t="shared" si="2"/>
        <v>0.18181818181818182</v>
      </c>
      <c r="N7" s="567">
        <f t="shared" si="3"/>
        <v>0.18181818181818182</v>
      </c>
      <c r="O7" s="547"/>
      <c r="P7" s="406"/>
      <c r="Q7" s="406"/>
      <c r="R7" s="406"/>
      <c r="S7" s="406"/>
      <c r="T7" s="406"/>
      <c r="U7" s="406"/>
      <c r="V7" s="406"/>
      <c r="W7" s="406"/>
      <c r="X7" s="406"/>
    </row>
    <row r="8" spans="1:27" s="403" customFormat="1" ht="30" customHeight="1">
      <c r="A8" s="407" t="s">
        <v>298</v>
      </c>
      <c r="B8" s="516">
        <v>11</v>
      </c>
      <c r="C8" s="566">
        <f>+K82</f>
        <v>0.28125</v>
      </c>
      <c r="D8" s="567">
        <f>+S82</f>
        <v>0.28125</v>
      </c>
      <c r="E8" s="568">
        <f>L82</f>
        <v>0.3125</v>
      </c>
      <c r="F8" s="569">
        <f>+T82</f>
        <v>0</v>
      </c>
      <c r="G8" s="567">
        <f t="shared" si="0"/>
        <v>0.28125</v>
      </c>
      <c r="H8" s="568">
        <f>M82</f>
        <v>6.25E-2</v>
      </c>
      <c r="I8" s="569">
        <f>+U82</f>
        <v>0</v>
      </c>
      <c r="J8" s="567">
        <f t="shared" si="1"/>
        <v>0.28125</v>
      </c>
      <c r="K8" s="570">
        <f>N82</f>
        <v>0.34375</v>
      </c>
      <c r="L8" s="569">
        <f>+V82</f>
        <v>0</v>
      </c>
      <c r="M8" s="571">
        <f t="shared" si="2"/>
        <v>0.28125</v>
      </c>
      <c r="N8" s="567">
        <f t="shared" si="3"/>
        <v>0.28125</v>
      </c>
      <c r="O8" s="547"/>
      <c r="P8" s="406"/>
      <c r="Q8" s="406"/>
      <c r="R8" s="406"/>
      <c r="S8" s="406"/>
      <c r="T8" s="406"/>
      <c r="U8" s="406"/>
      <c r="V8" s="406"/>
      <c r="W8" s="406"/>
      <c r="X8" s="406"/>
    </row>
    <row r="9" spans="1:27" s="403" customFormat="1" ht="68.25" customHeight="1" thickBot="1">
      <c r="A9" s="408" t="s">
        <v>299</v>
      </c>
      <c r="B9" s="409">
        <f>+SUM(B3:B8)</f>
        <v>45</v>
      </c>
      <c r="C9" s="572">
        <f>+SUM(G40:G89)/SUM($F$40:$F$89)</f>
        <v>0.17218543046357615</v>
      </c>
      <c r="D9" s="573">
        <f>+SUM(O40:O89)/SUM($F$40:$F$89)</f>
        <v>0.17218543046357615</v>
      </c>
      <c r="E9" s="572">
        <f>+SUM(H40:H89)/SUM($F$40:$F$89)</f>
        <v>0.26490066225165565</v>
      </c>
      <c r="F9" s="573">
        <f>+SUM(P40:P89)/SUM($F$40:$F$89)</f>
        <v>0</v>
      </c>
      <c r="G9" s="573">
        <f>+IF(SUM(O40:P89)/SUM($F$40:$F$89)=(D9+F9),D9+F9,"ERROR")</f>
        <v>0.17218543046357615</v>
      </c>
      <c r="H9" s="572">
        <f>SUM(I40:I89)/SUM($F$40:$F$89)</f>
        <v>0.2185430463576159</v>
      </c>
      <c r="I9" s="574">
        <f>+SUM(Q40:Q89)/SUM($F$40:$F$89)</f>
        <v>0</v>
      </c>
      <c r="J9" s="573">
        <f>+IF(SUM(O40:Q89)/SUM($F$40:$F$89)=(G9+I9),G9+I9,"ERROR")</f>
        <v>0.17218543046357615</v>
      </c>
      <c r="K9" s="572">
        <f>SUM(J40:J89)/SUM($F$40:$F$89)</f>
        <v>0.3443708609271523</v>
      </c>
      <c r="L9" s="574">
        <f>+SUM(R40:R89)/SUM($F$40:$F$89)</f>
        <v>0</v>
      </c>
      <c r="M9" s="573">
        <f>+IF(SUM(O40:R89)/SUM($F$40:$F$89)=(J9+L9),J9+L9,"ERROR")</f>
        <v>0.17218543046357615</v>
      </c>
      <c r="N9" s="573"/>
      <c r="O9" s="406"/>
      <c r="P9" s="406"/>
      <c r="Q9" s="406"/>
      <c r="R9" s="406"/>
      <c r="S9" s="406"/>
      <c r="T9" s="406"/>
      <c r="U9" s="406"/>
      <c r="V9" s="406"/>
      <c r="W9" s="406"/>
      <c r="X9" s="406"/>
    </row>
    <row r="10" spans="1:27" s="403" customFormat="1" ht="14.25" customHeight="1" thickBot="1">
      <c r="A10" s="534"/>
      <c r="B10" s="410"/>
      <c r="C10" s="410"/>
      <c r="D10" s="410"/>
      <c r="E10" s="410"/>
      <c r="F10" s="410"/>
      <c r="G10" s="410"/>
      <c r="H10" s="411"/>
      <c r="I10" s="411"/>
      <c r="J10" s="410"/>
      <c r="K10" s="410"/>
      <c r="L10" s="410"/>
      <c r="M10" s="410"/>
      <c r="N10" s="535"/>
      <c r="O10" s="401"/>
      <c r="P10" s="406"/>
      <c r="Q10" s="401"/>
      <c r="R10" s="401"/>
      <c r="S10" s="401"/>
      <c r="T10" s="401"/>
      <c r="U10" s="401"/>
      <c r="V10" s="401"/>
      <c r="W10" s="401"/>
      <c r="X10" s="401"/>
      <c r="Y10" s="410"/>
      <c r="Z10" s="410"/>
      <c r="AA10" s="410"/>
    </row>
    <row r="11" spans="1:27" s="403" customFormat="1" ht="15" customHeight="1" thickBot="1">
      <c r="A11" s="536" t="s">
        <v>300</v>
      </c>
      <c r="B11" s="483"/>
      <c r="C11" s="483"/>
      <c r="D11" s="483"/>
      <c r="E11" s="483"/>
      <c r="F11" s="483"/>
      <c r="G11" s="483"/>
      <c r="H11" s="483"/>
      <c r="I11" s="483"/>
      <c r="J11" s="483"/>
      <c r="K11" s="483"/>
      <c r="L11" s="483"/>
      <c r="M11" s="483"/>
      <c r="N11" s="537"/>
      <c r="O11" s="412"/>
      <c r="P11" s="406"/>
      <c r="Q11" s="413"/>
      <c r="R11" s="413"/>
      <c r="S11" s="413"/>
      <c r="T11" s="413"/>
      <c r="U11" s="413"/>
      <c r="V11" s="413"/>
      <c r="W11" s="413"/>
      <c r="X11" s="413"/>
      <c r="Y11" s="402"/>
      <c r="Z11" s="402"/>
      <c r="AA11" s="402"/>
    </row>
    <row r="12" spans="1:27" s="403" customFormat="1" ht="14.25" customHeight="1">
      <c r="A12" s="538"/>
      <c r="B12" s="480"/>
      <c r="C12" s="480"/>
      <c r="D12" s="480"/>
      <c r="E12" s="480"/>
      <c r="F12" s="480"/>
      <c r="G12" s="480"/>
      <c r="H12" s="480"/>
      <c r="I12" s="480"/>
      <c r="J12" s="480"/>
      <c r="K12" s="480"/>
      <c r="L12" s="480"/>
      <c r="M12" s="480"/>
      <c r="N12" s="539"/>
      <c r="O12" s="414"/>
      <c r="P12" s="406"/>
      <c r="Q12" s="413"/>
      <c r="R12" s="413"/>
      <c r="S12" s="413"/>
      <c r="T12" s="413"/>
      <c r="U12" s="413"/>
      <c r="V12" s="413"/>
      <c r="W12" s="413"/>
      <c r="X12" s="413"/>
      <c r="Y12" s="402"/>
      <c r="Z12" s="402"/>
      <c r="AA12" s="402"/>
    </row>
    <row r="13" spans="1:27" s="403" customFormat="1" ht="14.25" customHeight="1">
      <c r="A13" s="540"/>
      <c r="B13" s="415"/>
      <c r="C13" s="415"/>
      <c r="D13" s="415"/>
      <c r="E13" s="415"/>
      <c r="F13" s="415"/>
      <c r="G13" s="415"/>
      <c r="H13" s="415"/>
      <c r="I13" s="415"/>
      <c r="J13" s="415"/>
      <c r="K13" s="415"/>
      <c r="L13" s="415"/>
      <c r="M13" s="415"/>
      <c r="N13" s="541"/>
      <c r="O13" s="413"/>
      <c r="P13" s="406"/>
      <c r="Q13" s="416"/>
      <c r="R13" s="416"/>
      <c r="S13" s="416"/>
      <c r="T13" s="416"/>
      <c r="U13" s="416"/>
      <c r="V13" s="416"/>
      <c r="W13" s="416"/>
      <c r="X13" s="416"/>
      <c r="Y13" s="415"/>
      <c r="Z13" s="415"/>
      <c r="AA13" s="402"/>
    </row>
    <row r="14" spans="1:27" s="403" customFormat="1" ht="14.25" customHeight="1">
      <c r="A14" s="540"/>
      <c r="B14" s="415"/>
      <c r="C14" s="415"/>
      <c r="D14" s="415"/>
      <c r="E14" s="415"/>
      <c r="F14" s="415"/>
      <c r="G14" s="415"/>
      <c r="H14" s="415"/>
      <c r="I14" s="415"/>
      <c r="J14" s="415"/>
      <c r="K14" s="415"/>
      <c r="L14" s="415"/>
      <c r="M14" s="415"/>
      <c r="N14" s="541"/>
      <c r="O14" s="413"/>
      <c r="P14" s="406"/>
      <c r="Q14" s="416"/>
      <c r="R14" s="416"/>
      <c r="S14" s="416"/>
      <c r="T14" s="416"/>
      <c r="U14" s="416"/>
      <c r="V14" s="416"/>
      <c r="W14" s="416"/>
      <c r="X14" s="416"/>
      <c r="Y14" s="415"/>
      <c r="Z14" s="415"/>
      <c r="AA14" s="402"/>
    </row>
    <row r="15" spans="1:27" s="403" customFormat="1" ht="14.25" customHeight="1">
      <c r="A15" s="540"/>
      <c r="B15" s="415"/>
      <c r="C15" s="415"/>
      <c r="D15" s="415"/>
      <c r="E15" s="415"/>
      <c r="F15" s="415"/>
      <c r="G15" s="415"/>
      <c r="H15" s="415"/>
      <c r="I15" s="415"/>
      <c r="J15" s="415"/>
      <c r="K15" s="415"/>
      <c r="L15" s="415"/>
      <c r="M15" s="415"/>
      <c r="N15" s="541"/>
      <c r="O15" s="413"/>
      <c r="P15" s="406"/>
      <c r="Q15" s="416"/>
      <c r="R15" s="416"/>
      <c r="S15" s="416"/>
      <c r="T15" s="416"/>
      <c r="U15" s="416"/>
      <c r="V15" s="416"/>
      <c r="W15" s="416"/>
      <c r="X15" s="416"/>
      <c r="Y15" s="415"/>
      <c r="Z15" s="415"/>
      <c r="AA15" s="402"/>
    </row>
    <row r="16" spans="1:27" s="403" customFormat="1" ht="14.25" customHeight="1">
      <c r="A16" s="540"/>
      <c r="B16" s="415"/>
      <c r="C16" s="415"/>
      <c r="D16" s="415"/>
      <c r="E16" s="415"/>
      <c r="F16" s="415"/>
      <c r="G16" s="415"/>
      <c r="H16" s="415"/>
      <c r="I16" s="415"/>
      <c r="J16" s="415"/>
      <c r="K16" s="415"/>
      <c r="L16" s="415"/>
      <c r="M16" s="415"/>
      <c r="N16" s="541"/>
      <c r="O16" s="413"/>
      <c r="P16" s="406"/>
      <c r="Q16" s="416"/>
      <c r="R16" s="416"/>
      <c r="S16" s="416"/>
      <c r="T16" s="416"/>
      <c r="U16" s="416"/>
      <c r="V16" s="416"/>
      <c r="W16" s="416"/>
      <c r="X16" s="416"/>
      <c r="Y16" s="415"/>
      <c r="Z16" s="415"/>
      <c r="AA16" s="402"/>
    </row>
    <row r="17" spans="1:27" s="403" customFormat="1" ht="14.25" customHeight="1">
      <c r="A17" s="540"/>
      <c r="B17" s="415"/>
      <c r="C17" s="415"/>
      <c r="D17" s="415"/>
      <c r="E17" s="415"/>
      <c r="F17" s="415"/>
      <c r="G17" s="415"/>
      <c r="H17" s="415"/>
      <c r="I17" s="415"/>
      <c r="J17" s="415"/>
      <c r="K17" s="415"/>
      <c r="L17" s="415"/>
      <c r="M17" s="415"/>
      <c r="N17" s="541"/>
      <c r="O17" s="413"/>
      <c r="P17" s="406"/>
      <c r="Q17" s="416"/>
      <c r="R17" s="416"/>
      <c r="S17" s="416"/>
      <c r="T17" s="416"/>
      <c r="U17" s="416"/>
      <c r="V17" s="416"/>
      <c r="W17" s="416"/>
      <c r="X17" s="416"/>
      <c r="Y17" s="415"/>
      <c r="Z17" s="415"/>
      <c r="AA17" s="402"/>
    </row>
    <row r="18" spans="1:27" s="403" customFormat="1" ht="14.25" customHeight="1">
      <c r="A18" s="540"/>
      <c r="B18" s="415"/>
      <c r="C18" s="415"/>
      <c r="D18" s="415"/>
      <c r="E18" s="415"/>
      <c r="F18" s="415"/>
      <c r="G18" s="415"/>
      <c r="H18" s="415"/>
      <c r="I18" s="415"/>
      <c r="J18" s="415"/>
      <c r="K18" s="415"/>
      <c r="L18" s="415"/>
      <c r="M18" s="415"/>
      <c r="N18" s="541"/>
      <c r="O18" s="413"/>
      <c r="P18" s="416"/>
      <c r="Q18" s="416"/>
      <c r="R18" s="416"/>
      <c r="S18" s="416"/>
      <c r="T18" s="416"/>
      <c r="U18" s="416"/>
      <c r="V18" s="416"/>
      <c r="W18" s="416"/>
      <c r="X18" s="416"/>
      <c r="Y18" s="415"/>
      <c r="Z18" s="415"/>
      <c r="AA18" s="402"/>
    </row>
    <row r="19" spans="1:27" s="403" customFormat="1" ht="14.25" customHeight="1">
      <c r="A19" s="540"/>
      <c r="B19" s="415"/>
      <c r="C19" s="415"/>
      <c r="D19" s="415"/>
      <c r="E19" s="415"/>
      <c r="F19" s="415"/>
      <c r="G19" s="415"/>
      <c r="H19" s="415"/>
      <c r="I19" s="415"/>
      <c r="J19" s="415"/>
      <c r="K19" s="415"/>
      <c r="L19" s="415"/>
      <c r="M19" s="415"/>
      <c r="N19" s="541"/>
      <c r="O19" s="413"/>
      <c r="P19" s="416"/>
      <c r="Q19" s="416"/>
      <c r="R19" s="416"/>
      <c r="S19" s="416"/>
      <c r="T19" s="416"/>
      <c r="U19" s="416"/>
      <c r="V19" s="416"/>
      <c r="W19" s="416"/>
      <c r="X19" s="416"/>
      <c r="Y19" s="415"/>
      <c r="Z19" s="415"/>
      <c r="AA19" s="402"/>
    </row>
    <row r="20" spans="1:27" s="403" customFormat="1" ht="14.25" customHeight="1">
      <c r="A20" s="540"/>
      <c r="B20" s="415"/>
      <c r="C20" s="415"/>
      <c r="D20" s="415"/>
      <c r="E20" s="415"/>
      <c r="F20" s="415"/>
      <c r="G20" s="415"/>
      <c r="H20" s="415"/>
      <c r="I20" s="415"/>
      <c r="J20" s="415"/>
      <c r="K20" s="415"/>
      <c r="L20" s="415"/>
      <c r="M20" s="415"/>
      <c r="N20" s="541"/>
      <c r="O20" s="413"/>
      <c r="P20" s="416"/>
      <c r="Q20" s="416"/>
      <c r="R20" s="416"/>
      <c r="S20" s="416"/>
      <c r="T20" s="416"/>
      <c r="U20" s="416"/>
      <c r="V20" s="416"/>
      <c r="W20" s="416"/>
      <c r="X20" s="416"/>
      <c r="Y20" s="415"/>
      <c r="Z20" s="415"/>
      <c r="AA20" s="402"/>
    </row>
    <row r="21" spans="1:27" s="403" customFormat="1" ht="14.25" customHeight="1">
      <c r="A21" s="540"/>
      <c r="B21" s="415"/>
      <c r="C21" s="415"/>
      <c r="D21" s="415"/>
      <c r="E21" s="415"/>
      <c r="F21" s="415"/>
      <c r="G21" s="415"/>
      <c r="H21" s="415"/>
      <c r="I21" s="415"/>
      <c r="J21" s="415"/>
      <c r="K21" s="415"/>
      <c r="L21" s="415"/>
      <c r="M21" s="415"/>
      <c r="N21" s="541"/>
      <c r="O21" s="413"/>
      <c r="P21" s="416"/>
      <c r="Q21" s="416"/>
      <c r="R21" s="416"/>
      <c r="S21" s="416"/>
      <c r="T21" s="416"/>
      <c r="U21" s="416"/>
      <c r="V21" s="416"/>
      <c r="W21" s="416"/>
      <c r="X21" s="416"/>
      <c r="Y21" s="415"/>
      <c r="Z21" s="415"/>
      <c r="AA21" s="402"/>
    </row>
    <row r="22" spans="1:27" s="403" customFormat="1" ht="14.25" customHeight="1">
      <c r="A22" s="540"/>
      <c r="B22" s="415"/>
      <c r="C22" s="415"/>
      <c r="D22" s="415"/>
      <c r="E22" s="415"/>
      <c r="F22" s="415"/>
      <c r="G22" s="415"/>
      <c r="H22" s="415"/>
      <c r="I22" s="415"/>
      <c r="J22" s="415"/>
      <c r="K22" s="415"/>
      <c r="L22" s="415"/>
      <c r="M22" s="415"/>
      <c r="N22" s="541"/>
      <c r="O22" s="413"/>
      <c r="P22" s="416"/>
      <c r="Q22" s="416"/>
      <c r="R22" s="416"/>
      <c r="S22" s="416"/>
      <c r="T22" s="416"/>
      <c r="U22" s="416"/>
      <c r="V22" s="416"/>
      <c r="W22" s="416"/>
      <c r="X22" s="416"/>
      <c r="Y22" s="415"/>
      <c r="Z22" s="415"/>
      <c r="AA22" s="402"/>
    </row>
    <row r="23" spans="1:27" s="403" customFormat="1" ht="14.25" customHeight="1">
      <c r="A23" s="540"/>
      <c r="B23" s="415"/>
      <c r="C23" s="415"/>
      <c r="D23" s="415"/>
      <c r="E23" s="415"/>
      <c r="F23" s="415"/>
      <c r="G23" s="415"/>
      <c r="H23" s="415"/>
      <c r="I23" s="415"/>
      <c r="J23" s="415"/>
      <c r="K23" s="415"/>
      <c r="L23" s="415"/>
      <c r="M23" s="415"/>
      <c r="N23" s="541"/>
      <c r="O23" s="413"/>
      <c r="P23" s="416"/>
      <c r="Q23" s="416"/>
      <c r="R23" s="416"/>
      <c r="S23" s="416"/>
      <c r="T23" s="416"/>
      <c r="U23" s="416"/>
      <c r="V23" s="416"/>
      <c r="W23" s="416"/>
      <c r="X23" s="416"/>
      <c r="Y23" s="415"/>
      <c r="Z23" s="415"/>
      <c r="AA23" s="402"/>
    </row>
    <row r="24" spans="1:27" s="403" customFormat="1" ht="14.25" customHeight="1">
      <c r="A24" s="540"/>
      <c r="B24" s="415"/>
      <c r="C24" s="415"/>
      <c r="D24" s="415"/>
      <c r="E24" s="415"/>
      <c r="F24" s="415"/>
      <c r="G24" s="415"/>
      <c r="H24" s="415"/>
      <c r="I24" s="415"/>
      <c r="J24" s="415"/>
      <c r="K24" s="415"/>
      <c r="L24" s="415"/>
      <c r="M24" s="415"/>
      <c r="N24" s="541"/>
      <c r="O24" s="413"/>
      <c r="P24" s="416"/>
      <c r="Q24" s="416"/>
      <c r="R24" s="416"/>
      <c r="S24" s="416"/>
      <c r="T24" s="416"/>
      <c r="U24" s="416"/>
      <c r="V24" s="416"/>
      <c r="W24" s="416"/>
      <c r="X24" s="416"/>
      <c r="Y24" s="415"/>
      <c r="Z24" s="415"/>
      <c r="AA24" s="402"/>
    </row>
    <row r="25" spans="1:27" s="403" customFormat="1" ht="14.25" customHeight="1">
      <c r="A25" s="540"/>
      <c r="B25" s="415"/>
      <c r="C25" s="415"/>
      <c r="D25" s="415"/>
      <c r="E25" s="415"/>
      <c r="F25" s="415"/>
      <c r="G25" s="415"/>
      <c r="H25" s="415"/>
      <c r="I25" s="415"/>
      <c r="J25" s="415"/>
      <c r="K25" s="415"/>
      <c r="L25" s="415"/>
      <c r="M25" s="415"/>
      <c r="N25" s="541"/>
      <c r="O25" s="413"/>
      <c r="P25" s="416"/>
      <c r="Q25" s="416"/>
      <c r="R25" s="416"/>
      <c r="S25" s="416"/>
      <c r="T25" s="416"/>
      <c r="U25" s="416"/>
      <c r="V25" s="416"/>
      <c r="W25" s="416"/>
      <c r="X25" s="416"/>
      <c r="Y25" s="415"/>
      <c r="Z25" s="415"/>
      <c r="AA25" s="402"/>
    </row>
    <row r="26" spans="1:27" s="403" customFormat="1" ht="14.25" customHeight="1">
      <c r="A26" s="540"/>
      <c r="B26" s="415"/>
      <c r="C26" s="415"/>
      <c r="D26" s="415"/>
      <c r="E26" s="415"/>
      <c r="F26" s="415"/>
      <c r="G26" s="415"/>
      <c r="H26" s="415"/>
      <c r="I26" s="415"/>
      <c r="J26" s="415"/>
      <c r="K26" s="415"/>
      <c r="L26" s="415"/>
      <c r="M26" s="415"/>
      <c r="N26" s="541"/>
      <c r="O26" s="413"/>
      <c r="P26" s="416"/>
      <c r="Q26" s="416"/>
      <c r="R26" s="416"/>
      <c r="S26" s="416"/>
      <c r="T26" s="416"/>
      <c r="U26" s="416"/>
      <c r="V26" s="416"/>
      <c r="W26" s="416"/>
      <c r="X26" s="416"/>
      <c r="Y26" s="415"/>
      <c r="Z26" s="415"/>
      <c r="AA26" s="402"/>
    </row>
    <row r="27" spans="1:27" s="403" customFormat="1" ht="14.25" customHeight="1">
      <c r="A27" s="540"/>
      <c r="B27" s="415"/>
      <c r="C27" s="415"/>
      <c r="D27" s="415"/>
      <c r="E27" s="415"/>
      <c r="F27" s="415"/>
      <c r="G27" s="415"/>
      <c r="H27" s="415"/>
      <c r="I27" s="415"/>
      <c r="J27" s="415"/>
      <c r="K27" s="415"/>
      <c r="L27" s="415"/>
      <c r="M27" s="415"/>
      <c r="N27" s="541"/>
      <c r="O27" s="413"/>
      <c r="P27" s="416"/>
      <c r="Q27" s="416"/>
      <c r="R27" s="416"/>
      <c r="S27" s="416"/>
      <c r="T27" s="416"/>
      <c r="U27" s="416"/>
      <c r="V27" s="416"/>
      <c r="W27" s="416"/>
      <c r="X27" s="416"/>
      <c r="Y27" s="415"/>
      <c r="Z27" s="415"/>
      <c r="AA27" s="402"/>
    </row>
    <row r="28" spans="1:27" s="403" customFormat="1" ht="14.25" customHeight="1">
      <c r="A28" s="540"/>
      <c r="B28" s="415"/>
      <c r="C28" s="415"/>
      <c r="D28" s="415"/>
      <c r="E28" s="415"/>
      <c r="F28" s="415"/>
      <c r="G28" s="415"/>
      <c r="H28" s="415"/>
      <c r="I28" s="415"/>
      <c r="J28" s="415"/>
      <c r="K28" s="415"/>
      <c r="L28" s="415"/>
      <c r="M28" s="415"/>
      <c r="N28" s="541"/>
      <c r="O28" s="413"/>
      <c r="P28" s="416"/>
      <c r="Q28" s="416"/>
      <c r="R28" s="416"/>
      <c r="S28" s="416"/>
      <c r="T28" s="416"/>
      <c r="U28" s="416"/>
      <c r="V28" s="416"/>
      <c r="W28" s="416"/>
      <c r="X28" s="416"/>
      <c r="Y28" s="415"/>
      <c r="Z28" s="415"/>
      <c r="AA28" s="402"/>
    </row>
    <row r="29" spans="1:27" s="403" customFormat="1" ht="14.25" customHeight="1">
      <c r="A29" s="540"/>
      <c r="B29" s="415"/>
      <c r="C29" s="415"/>
      <c r="D29" s="415"/>
      <c r="E29" s="415"/>
      <c r="F29" s="415"/>
      <c r="G29" s="415"/>
      <c r="H29" s="415"/>
      <c r="I29" s="415"/>
      <c r="J29" s="415"/>
      <c r="K29" s="415"/>
      <c r="L29" s="415"/>
      <c r="M29" s="415"/>
      <c r="N29" s="541"/>
      <c r="O29" s="413"/>
      <c r="P29" s="416"/>
      <c r="Q29" s="416"/>
      <c r="R29" s="416"/>
      <c r="S29" s="416"/>
      <c r="T29" s="416"/>
      <c r="U29" s="416"/>
      <c r="V29" s="416"/>
      <c r="W29" s="416"/>
      <c r="X29" s="416"/>
      <c r="Y29" s="415"/>
      <c r="Z29" s="415"/>
      <c r="AA29" s="402"/>
    </row>
    <row r="30" spans="1:27" s="403" customFormat="1" ht="14.25" customHeight="1">
      <c r="A30" s="540"/>
      <c r="B30" s="415"/>
      <c r="C30" s="415"/>
      <c r="D30" s="415"/>
      <c r="E30" s="415"/>
      <c r="F30" s="415"/>
      <c r="G30" s="415"/>
      <c r="H30" s="415"/>
      <c r="I30" s="415"/>
      <c r="J30" s="415"/>
      <c r="K30" s="415"/>
      <c r="L30" s="415"/>
      <c r="M30" s="415"/>
      <c r="N30" s="541"/>
      <c r="O30" s="413"/>
      <c r="P30" s="416"/>
      <c r="Q30" s="416"/>
      <c r="R30" s="416"/>
      <c r="S30" s="416"/>
      <c r="T30" s="416"/>
      <c r="U30" s="416"/>
      <c r="V30" s="416"/>
      <c r="W30" s="416"/>
      <c r="X30" s="416"/>
      <c r="Y30" s="415"/>
      <c r="Z30" s="415"/>
      <c r="AA30" s="402"/>
    </row>
    <row r="31" spans="1:27" s="403" customFormat="1" ht="14.25" customHeight="1">
      <c r="A31" s="540"/>
      <c r="B31" s="415"/>
      <c r="C31" s="415"/>
      <c r="D31" s="415"/>
      <c r="E31" s="415"/>
      <c r="F31" s="415"/>
      <c r="G31" s="415"/>
      <c r="H31" s="415"/>
      <c r="I31" s="415"/>
      <c r="J31" s="415"/>
      <c r="K31" s="415"/>
      <c r="L31" s="415"/>
      <c r="M31" s="415"/>
      <c r="N31" s="541"/>
      <c r="O31" s="413"/>
      <c r="P31" s="416"/>
      <c r="Q31" s="416"/>
      <c r="R31" s="416"/>
      <c r="S31" s="416"/>
      <c r="T31" s="416"/>
      <c r="U31" s="416"/>
      <c r="V31" s="416"/>
      <c r="W31" s="416"/>
      <c r="X31" s="416"/>
      <c r="Y31" s="415"/>
      <c r="Z31" s="415"/>
      <c r="AA31" s="402"/>
    </row>
    <row r="32" spans="1:27" s="403" customFormat="1" ht="14.25" customHeight="1">
      <c r="A32" s="540"/>
      <c r="B32" s="415"/>
      <c r="C32" s="415"/>
      <c r="D32" s="415"/>
      <c r="E32" s="415"/>
      <c r="F32" s="415"/>
      <c r="G32" s="415"/>
      <c r="H32" s="415"/>
      <c r="I32" s="415"/>
      <c r="J32" s="415"/>
      <c r="K32" s="415"/>
      <c r="L32" s="415"/>
      <c r="M32" s="415"/>
      <c r="N32" s="541"/>
      <c r="O32" s="413"/>
      <c r="P32" s="416"/>
      <c r="Q32" s="416"/>
      <c r="R32" s="416"/>
      <c r="S32" s="416"/>
      <c r="T32" s="416"/>
      <c r="U32" s="416"/>
      <c r="V32" s="416"/>
      <c r="W32" s="416"/>
      <c r="X32" s="416"/>
      <c r="Y32" s="415"/>
      <c r="Z32" s="415"/>
      <c r="AA32" s="402"/>
    </row>
    <row r="33" spans="1:27" s="403" customFormat="1" ht="14.25" customHeight="1">
      <c r="A33" s="540"/>
      <c r="B33" s="415"/>
      <c r="C33" s="415"/>
      <c r="D33" s="415"/>
      <c r="E33" s="415"/>
      <c r="F33" s="415"/>
      <c r="G33" s="415"/>
      <c r="H33" s="415"/>
      <c r="I33" s="415"/>
      <c r="J33" s="415"/>
      <c r="K33" s="415"/>
      <c r="L33" s="415"/>
      <c r="M33" s="415"/>
      <c r="N33" s="541"/>
      <c r="O33" s="413"/>
      <c r="P33" s="416"/>
      <c r="Q33" s="416"/>
      <c r="R33" s="416"/>
      <c r="S33" s="416"/>
      <c r="T33" s="416"/>
      <c r="U33" s="416"/>
      <c r="V33" s="416"/>
      <c r="W33" s="416"/>
      <c r="X33" s="416"/>
      <c r="Y33" s="415"/>
      <c r="Z33" s="415"/>
      <c r="AA33" s="402"/>
    </row>
    <row r="34" spans="1:27" s="403" customFormat="1" ht="14.25" customHeight="1" thickBot="1">
      <c r="A34" s="542"/>
      <c r="B34" s="484"/>
      <c r="C34" s="484"/>
      <c r="D34" s="484"/>
      <c r="E34" s="484"/>
      <c r="F34" s="484"/>
      <c r="G34" s="484"/>
      <c r="H34" s="484"/>
      <c r="I34" s="484"/>
      <c r="J34" s="484"/>
      <c r="K34" s="484"/>
      <c r="L34" s="484"/>
      <c r="M34" s="484"/>
      <c r="N34" s="543"/>
      <c r="O34" s="413"/>
      <c r="P34" s="413"/>
      <c r="Q34" s="413"/>
      <c r="R34" s="413"/>
      <c r="S34" s="413"/>
      <c r="T34" s="413"/>
      <c r="U34" s="413"/>
      <c r="V34" s="413"/>
      <c r="W34" s="413"/>
      <c r="X34" s="413"/>
      <c r="Y34" s="402"/>
      <c r="Z34" s="402"/>
      <c r="AA34" s="402"/>
    </row>
    <row r="35" spans="1:27" s="403" customFormat="1" ht="14.25" customHeight="1" thickBot="1">
      <c r="A35" s="534"/>
      <c r="B35" s="410"/>
      <c r="C35" s="410"/>
      <c r="D35" s="410"/>
      <c r="E35" s="410"/>
      <c r="F35" s="410"/>
      <c r="G35" s="410"/>
      <c r="H35" s="410"/>
      <c r="I35" s="410"/>
      <c r="J35" s="410"/>
      <c r="K35" s="410"/>
      <c r="L35" s="410"/>
      <c r="M35" s="410"/>
      <c r="N35" s="535"/>
      <c r="O35" s="401"/>
      <c r="P35" s="401"/>
      <c r="Q35" s="401"/>
      <c r="R35" s="401"/>
      <c r="S35" s="401"/>
      <c r="T35" s="401"/>
      <c r="U35" s="401"/>
      <c r="V35" s="401"/>
      <c r="W35" s="401"/>
      <c r="X35" s="401"/>
      <c r="Y35" s="410"/>
      <c r="Z35" s="410"/>
      <c r="AA35" s="410"/>
    </row>
    <row r="36" spans="1:27" s="403" customFormat="1" ht="14.25" customHeight="1" thickBot="1">
      <c r="A36" s="536" t="s">
        <v>301</v>
      </c>
      <c r="B36" s="483"/>
      <c r="C36" s="483"/>
      <c r="D36" s="483"/>
      <c r="E36" s="483"/>
      <c r="F36" s="483"/>
      <c r="G36" s="483"/>
      <c r="H36" s="483"/>
      <c r="I36" s="483"/>
      <c r="J36" s="483"/>
      <c r="K36" s="483"/>
      <c r="L36" s="483"/>
      <c r="M36" s="483"/>
      <c r="N36" s="537"/>
      <c r="O36" s="412"/>
      <c r="P36" s="413"/>
      <c r="Q36" s="413"/>
      <c r="R36" s="413"/>
      <c r="S36" s="413"/>
      <c r="T36" s="413"/>
      <c r="U36" s="413"/>
      <c r="V36" s="413"/>
      <c r="W36" s="413"/>
      <c r="X36" s="413"/>
      <c r="Y36" s="402"/>
      <c r="Z36" s="402"/>
      <c r="AA36" s="402"/>
    </row>
    <row r="37" spans="1:27" s="403" customFormat="1" ht="243" customHeight="1" thickBot="1">
      <c r="A37" s="544"/>
      <c r="B37" s="545"/>
      <c r="C37" s="545"/>
      <c r="D37" s="545"/>
      <c r="E37" s="545"/>
      <c r="F37" s="545"/>
      <c r="G37" s="545"/>
      <c r="H37" s="545"/>
      <c r="I37" s="545"/>
      <c r="J37" s="545"/>
      <c r="K37" s="545"/>
      <c r="L37" s="545"/>
      <c r="M37" s="545"/>
      <c r="N37" s="546"/>
      <c r="O37" s="417"/>
      <c r="P37" s="413"/>
      <c r="Q37" s="413"/>
      <c r="R37" s="413"/>
      <c r="S37" s="413"/>
      <c r="T37" s="413"/>
      <c r="U37" s="413"/>
      <c r="V37" s="413"/>
      <c r="W37" s="413"/>
      <c r="X37" s="413"/>
      <c r="Y37" s="402"/>
      <c r="Z37" s="402"/>
      <c r="AA37" s="402"/>
    </row>
    <row r="38" spans="1:27" ht="14.25" customHeight="1">
      <c r="A38" s="602" t="s">
        <v>29</v>
      </c>
      <c r="B38" s="604" t="s">
        <v>302</v>
      </c>
      <c r="C38" s="605"/>
      <c r="D38" s="605"/>
      <c r="E38" s="604"/>
      <c r="F38" s="605" t="s">
        <v>31</v>
      </c>
      <c r="G38" s="604"/>
      <c r="H38" s="605"/>
      <c r="I38" s="605"/>
      <c r="J38" s="605"/>
      <c r="K38" s="605"/>
      <c r="L38" s="605"/>
      <c r="M38" s="418"/>
      <c r="N38" s="418"/>
      <c r="O38" s="606" t="s">
        <v>303</v>
      </c>
      <c r="P38" s="607"/>
      <c r="Q38" s="607"/>
      <c r="R38" s="607"/>
      <c r="S38" s="607"/>
      <c r="T38" s="607"/>
      <c r="U38" s="607"/>
      <c r="V38" s="607"/>
      <c r="W38" s="608"/>
      <c r="X38" s="609"/>
      <c r="Y38" s="419"/>
    </row>
    <row r="39" spans="1:27" ht="78" customHeight="1">
      <c r="A39" s="603"/>
      <c r="B39" s="421" t="s">
        <v>34</v>
      </c>
      <c r="C39" s="421" t="s">
        <v>304</v>
      </c>
      <c r="D39" s="421" t="s">
        <v>36</v>
      </c>
      <c r="E39" s="421" t="s">
        <v>305</v>
      </c>
      <c r="F39" s="421" t="s">
        <v>306</v>
      </c>
      <c r="G39" s="421" t="s">
        <v>41</v>
      </c>
      <c r="H39" s="421" t="s">
        <v>45</v>
      </c>
      <c r="I39" s="421" t="s">
        <v>49</v>
      </c>
      <c r="J39" s="421" t="s">
        <v>53</v>
      </c>
      <c r="K39" s="421" t="s">
        <v>307</v>
      </c>
      <c r="L39" s="422" t="s">
        <v>308</v>
      </c>
      <c r="M39" s="422" t="s">
        <v>309</v>
      </c>
      <c r="N39" s="422" t="s">
        <v>310</v>
      </c>
      <c r="O39" s="422" t="s">
        <v>311</v>
      </c>
      <c r="P39" s="423" t="s">
        <v>312</v>
      </c>
      <c r="Q39" s="423" t="s">
        <v>313</v>
      </c>
      <c r="R39" s="423" t="s">
        <v>314</v>
      </c>
      <c r="S39" s="421" t="s">
        <v>315</v>
      </c>
      <c r="T39" s="421" t="s">
        <v>316</v>
      </c>
      <c r="U39" s="421" t="s">
        <v>317</v>
      </c>
      <c r="V39" s="421" t="s">
        <v>318</v>
      </c>
      <c r="W39" s="423" t="s">
        <v>319</v>
      </c>
      <c r="X39" s="424" t="s">
        <v>320</v>
      </c>
      <c r="Y39" s="425"/>
    </row>
    <row r="40" spans="1:27" s="433" customFormat="1" ht="60">
      <c r="A40" s="426">
        <v>1</v>
      </c>
      <c r="B40" s="427" t="s">
        <v>65</v>
      </c>
      <c r="C40" s="428" t="str" cm="1">
        <f t="array" ref="C40:C47">+'[1]2. PAI 2025'!C4:C11</f>
        <v>Plan Estratégico de Comunicaciones</v>
      </c>
      <c r="D40" s="428" t="str">
        <f>+'2. PAI 2025'!D4</f>
        <v>(1) Documento PEC PDF
(4) Anexo Matriz de seguimiento</v>
      </c>
      <c r="E40" s="429" cm="1">
        <f t="array" ref="E40:E47">+'[1]2. PAI 2025'!F4:F11</f>
        <v>46022</v>
      </c>
      <c r="F40" s="520" cm="1">
        <f t="array" ref="F40:F47">+'[1]2. PAI 2025'!G4:G11</f>
        <v>5</v>
      </c>
      <c r="G40" s="428">
        <f>+'[1]2. PAI 2025'!I4</f>
        <v>2</v>
      </c>
      <c r="H40" s="430">
        <f>+'[1]2. PAI 2025'!M4</f>
        <v>1</v>
      </c>
      <c r="I40" s="431">
        <f>+'[1]2. PAI 2025'!Q4</f>
        <v>1</v>
      </c>
      <c r="J40" s="428">
        <f>+'[1]2. PAI 2025'!U4</f>
        <v>1</v>
      </c>
      <c r="K40" s="432">
        <f>+G40/$F$40</f>
        <v>0.4</v>
      </c>
      <c r="L40" s="432">
        <f>+H40/$F$40</f>
        <v>0.2</v>
      </c>
      <c r="M40" s="432">
        <f>+I40/$F$40</f>
        <v>0.2</v>
      </c>
      <c r="N40" s="432">
        <f t="shared" ref="N40" si="4">+J40/$F$40</f>
        <v>0.2</v>
      </c>
      <c r="O40" s="485">
        <v>2</v>
      </c>
      <c r="P40" s="485"/>
      <c r="Q40" s="486"/>
      <c r="R40" s="487"/>
      <c r="S40" s="488">
        <f>+O40/F40</f>
        <v>0.4</v>
      </c>
      <c r="T40" s="488"/>
      <c r="U40" s="488"/>
      <c r="V40" s="488"/>
      <c r="W40" s="489" t="s">
        <v>321</v>
      </c>
      <c r="X40" s="490" t="s">
        <v>322</v>
      </c>
    </row>
    <row r="41" spans="1:27" s="433" customFormat="1" ht="71.25">
      <c r="A41" s="426">
        <v>2</v>
      </c>
      <c r="B41" s="427" t="s">
        <v>78</v>
      </c>
      <c r="C41" s="428" t="str">
        <v>Elaborar informes de implementación de la estrategia de capacitaciones de la Entidad "Ruta de la Democratización de las Compras Públicas"</v>
      </c>
      <c r="D41" s="428" t="str">
        <f>+'2. PAI 2025'!D5</f>
        <v xml:space="preserve">(1) Documento estrategia
(4) Informes trimestrales de implementación.
</v>
      </c>
      <c r="E41" s="429">
        <v>46022</v>
      </c>
      <c r="F41" s="520">
        <v>5</v>
      </c>
      <c r="G41" s="428">
        <f>+'[1]2. PAI 2025'!I5</f>
        <v>2</v>
      </c>
      <c r="H41" s="430">
        <f>+'[1]2. PAI 2025'!M5</f>
        <v>1</v>
      </c>
      <c r="I41" s="431">
        <f>+'[1]2. PAI 2025'!Q5</f>
        <v>1</v>
      </c>
      <c r="J41" s="428">
        <f>+'[1]2. PAI 2025'!U5</f>
        <v>1</v>
      </c>
      <c r="K41" s="432">
        <f>+G41/$F$41</f>
        <v>0.4</v>
      </c>
      <c r="L41" s="432">
        <f>+H41/$F$41</f>
        <v>0.2</v>
      </c>
      <c r="M41" s="432">
        <f>+I41/$F$41</f>
        <v>0.2</v>
      </c>
      <c r="N41" s="432">
        <f>+J41/$F$41</f>
        <v>0.2</v>
      </c>
      <c r="O41" s="485">
        <v>2</v>
      </c>
      <c r="P41" s="485"/>
      <c r="Q41" s="486"/>
      <c r="R41" s="487"/>
      <c r="S41" s="488">
        <f t="shared" ref="S41:S47" si="5">+O41/F41</f>
        <v>0.4</v>
      </c>
      <c r="T41" s="488"/>
      <c r="U41" s="488"/>
      <c r="V41" s="488"/>
      <c r="W41" s="489" t="s">
        <v>323</v>
      </c>
      <c r="X41" s="490" t="s">
        <v>322</v>
      </c>
    </row>
    <row r="42" spans="1:27" s="433" customFormat="1" ht="57">
      <c r="A42" s="426">
        <v>3</v>
      </c>
      <c r="B42" s="427" t="s">
        <v>86</v>
      </c>
      <c r="C42" s="428" t="str">
        <v>Elaborar e implementar el Programa de Transparencia y Ética Pública</v>
      </c>
      <c r="D42" s="428" t="str">
        <f>+'2. PAI 2025'!D6</f>
        <v>(1) Programa aprobado y publicado
(2) Seguimientos trimestrales (segundo semestre)</v>
      </c>
      <c r="E42" s="429">
        <v>45657</v>
      </c>
      <c r="F42" s="520">
        <v>3</v>
      </c>
      <c r="G42" s="428"/>
      <c r="H42" s="430"/>
      <c r="I42" s="431">
        <f>+'2. PAI 2025'!Q6</f>
        <v>2</v>
      </c>
      <c r="J42" s="428">
        <f>+'[1]2. PAI 2025'!U6</f>
        <v>1</v>
      </c>
      <c r="K42" s="432">
        <f>+G42/$F$42</f>
        <v>0</v>
      </c>
      <c r="L42" s="432">
        <f>+H42/$F$42</f>
        <v>0</v>
      </c>
      <c r="M42" s="432">
        <f>+I42/$F$42</f>
        <v>0.66666666666666663</v>
      </c>
      <c r="N42" s="432">
        <f>+J42/$F$42</f>
        <v>0.33333333333333331</v>
      </c>
      <c r="O42" s="485"/>
      <c r="P42" s="485"/>
      <c r="Q42" s="486"/>
      <c r="R42" s="487"/>
      <c r="S42" s="488">
        <f t="shared" si="5"/>
        <v>0</v>
      </c>
      <c r="T42" s="488"/>
      <c r="U42" s="488"/>
      <c r="V42" s="488"/>
      <c r="W42" s="491"/>
      <c r="X42" s="492"/>
    </row>
    <row r="43" spans="1:27" s="433" customFormat="1" ht="99.75">
      <c r="A43" s="426">
        <v>4</v>
      </c>
      <c r="B43" s="427" t="s">
        <v>94</v>
      </c>
      <c r="C43" s="428" t="str">
        <v>Documentar el Sistema Integrado de Gestión</v>
      </c>
      <c r="D43" s="428" t="str">
        <f>+'2. PAI 2025'!D7</f>
        <v>(1) Plan de trabajo 
(1) Matriz de partes interesadas necesidades y expectativas 
(1) Documento de Estrategia para la divulgación del SIG
(1) Manual del SIG</v>
      </c>
      <c r="E43" s="429">
        <v>46022</v>
      </c>
      <c r="F43" s="520">
        <v>4</v>
      </c>
      <c r="G43" s="428">
        <f>+'[1]2. PAI 2025'!I7</f>
        <v>1</v>
      </c>
      <c r="H43" s="430">
        <f>+'[1]2. PAI 2025'!M7</f>
        <v>2</v>
      </c>
      <c r="I43" s="431"/>
      <c r="J43" s="428">
        <f>+'[1]2. PAI 2025'!U7</f>
        <v>1</v>
      </c>
      <c r="K43" s="432">
        <f>+G43/$F$43</f>
        <v>0.25</v>
      </c>
      <c r="L43" s="432">
        <f>+H43/$F$43</f>
        <v>0.5</v>
      </c>
      <c r="M43" s="432">
        <f>+I43/$F$43</f>
        <v>0</v>
      </c>
      <c r="N43" s="432">
        <f>+J43/$F$43</f>
        <v>0.25</v>
      </c>
      <c r="O43" s="485">
        <v>1</v>
      </c>
      <c r="P43" s="485"/>
      <c r="Q43" s="486"/>
      <c r="R43" s="487"/>
      <c r="S43" s="488">
        <f t="shared" si="5"/>
        <v>0.25</v>
      </c>
      <c r="T43" s="488"/>
      <c r="U43" s="488"/>
      <c r="V43" s="488"/>
      <c r="W43" s="489" t="s">
        <v>324</v>
      </c>
      <c r="X43" s="490" t="s">
        <v>322</v>
      </c>
    </row>
    <row r="44" spans="1:27" s="433" customFormat="1" ht="42.75">
      <c r="A44" s="426">
        <v>5</v>
      </c>
      <c r="B44" s="427" t="s">
        <v>98</v>
      </c>
      <c r="C44" s="428" t="str">
        <v>Formulación del Plan de Mejoramiento FURAG de las políticas del MIPG</v>
      </c>
      <c r="D44" s="428" t="str">
        <f>+'2. PAI 2025'!D8</f>
        <v>(1) Plan de mejoramiento aprobado</v>
      </c>
      <c r="E44" s="429">
        <v>45930</v>
      </c>
      <c r="F44" s="520">
        <v>1</v>
      </c>
      <c r="G44" s="428"/>
      <c r="H44" s="430"/>
      <c r="I44" s="431">
        <f>+'[1]2. PAI 2025'!Q8</f>
        <v>1</v>
      </c>
      <c r="J44" s="428"/>
      <c r="K44" s="432">
        <f>+G44/$F$44</f>
        <v>0</v>
      </c>
      <c r="L44" s="432">
        <f>+H44/$F$44</f>
        <v>0</v>
      </c>
      <c r="M44" s="432">
        <f>+I44/$F$44</f>
        <v>1</v>
      </c>
      <c r="N44" s="432">
        <f>+J44/$F$44</f>
        <v>0</v>
      </c>
      <c r="O44" s="486"/>
      <c r="P44" s="486"/>
      <c r="Q44" s="493"/>
      <c r="R44" s="487"/>
      <c r="S44" s="488">
        <f t="shared" si="5"/>
        <v>0</v>
      </c>
      <c r="T44" s="488"/>
      <c r="U44" s="488"/>
      <c r="V44" s="488"/>
      <c r="W44" s="489"/>
      <c r="X44" s="494"/>
    </row>
    <row r="45" spans="1:27" s="433" customFormat="1" ht="85.5">
      <c r="A45" s="426">
        <v>6</v>
      </c>
      <c r="B45" s="427" t="s">
        <v>103</v>
      </c>
      <c r="C45" s="428" t="str">
        <v>5.29 Elaborar una propuesta normativa de Compra Pública para la Innovación (CPI) que permita la inversión pública en I+D y la  superación de barreras a la CPI.</v>
      </c>
      <c r="D45" s="428" t="str">
        <f>+'2. PAI 2025'!D9</f>
        <v>(1) Borrador proyecto de Ley</v>
      </c>
      <c r="E45" s="429">
        <v>45930</v>
      </c>
      <c r="F45" s="520">
        <v>1</v>
      </c>
      <c r="G45" s="428"/>
      <c r="H45" s="430"/>
      <c r="I45" s="431">
        <f>+'[1]2. PAI 2025'!Q9</f>
        <v>1</v>
      </c>
      <c r="J45" s="428"/>
      <c r="K45" s="432">
        <f>+G45/$F$45</f>
        <v>0</v>
      </c>
      <c r="L45" s="432">
        <f>+H45/$F$45</f>
        <v>0</v>
      </c>
      <c r="M45" s="432">
        <f>+I45/$F$45</f>
        <v>1</v>
      </c>
      <c r="N45" s="432">
        <f>+J45/$F$45</f>
        <v>0</v>
      </c>
      <c r="O45" s="486"/>
      <c r="P45" s="486"/>
      <c r="Q45" s="493"/>
      <c r="R45" s="487"/>
      <c r="S45" s="488">
        <f t="shared" si="5"/>
        <v>0</v>
      </c>
      <c r="T45" s="488"/>
      <c r="U45" s="488"/>
      <c r="V45" s="488"/>
      <c r="W45" s="491"/>
      <c r="X45" s="492"/>
    </row>
    <row r="46" spans="1:27" s="433" customFormat="1" ht="71.25">
      <c r="A46" s="426">
        <v>7</v>
      </c>
      <c r="B46" s="427" t="s">
        <v>112</v>
      </c>
      <c r="C46" s="428" t="str">
        <v>Realizar gestiones estratégicas en el marco de las relaciones y Cooperación Internacional para la ANCP-CEE para fortalecer las compras y contratación pública</v>
      </c>
      <c r="D46" s="428" t="str">
        <f>+'2. PAI 2025'!D10</f>
        <v>(2) informes de la gestión realizada por Asuntos Internacionales</v>
      </c>
      <c r="E46" s="429">
        <v>46022</v>
      </c>
      <c r="F46" s="520">
        <v>2</v>
      </c>
      <c r="G46" s="428"/>
      <c r="H46" s="430">
        <f>+'[1]2. PAI 2025'!M10</f>
        <v>1</v>
      </c>
      <c r="I46" s="431"/>
      <c r="J46" s="428">
        <f>+'[1]2. PAI 2025'!U10</f>
        <v>1</v>
      </c>
      <c r="K46" s="432">
        <f>+G46/$F$46</f>
        <v>0</v>
      </c>
      <c r="L46" s="432">
        <f>+H46/$F$46</f>
        <v>0.5</v>
      </c>
      <c r="M46" s="432">
        <f>+I46/$F$46</f>
        <v>0</v>
      </c>
      <c r="N46" s="432">
        <f>+J46/$F$46</f>
        <v>0.5</v>
      </c>
      <c r="O46" s="485"/>
      <c r="P46" s="485"/>
      <c r="Q46" s="493"/>
      <c r="R46" s="487"/>
      <c r="S46" s="488">
        <f t="shared" si="5"/>
        <v>0</v>
      </c>
      <c r="T46" s="495"/>
      <c r="U46" s="488"/>
      <c r="V46" s="488"/>
      <c r="W46" s="491"/>
      <c r="X46" s="496"/>
    </row>
    <row r="47" spans="1:27" s="433" customFormat="1" ht="228">
      <c r="A47" s="426">
        <v>8</v>
      </c>
      <c r="B47" s="427" t="s">
        <v>325</v>
      </c>
      <c r="C47" s="428" t="str">
        <v xml:space="preserve">Formular, ejecutar, actualizar y evaluar el Plan Anual de Auditoría basada en riesgos 2025 aprobado por el Comité Institucional de Coordinación de Control Interno CICCI . </v>
      </c>
      <c r="D47" s="428" t="str">
        <f>+'2. PAI 2025'!D11</f>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429">
        <v>46022</v>
      </c>
      <c r="F47" s="520">
        <v>12</v>
      </c>
      <c r="G47" s="428">
        <f>+'[1]2. PAI 2025'!I11</f>
        <v>3</v>
      </c>
      <c r="H47" s="430">
        <f>+'[1]2. PAI 2025'!M11</f>
        <v>3</v>
      </c>
      <c r="I47" s="431">
        <f>+'[1]2. PAI 2025'!Q11</f>
        <v>3</v>
      </c>
      <c r="J47" s="428">
        <f>+'[1]2. PAI 2025'!U11</f>
        <v>3</v>
      </c>
      <c r="K47" s="432">
        <f>+G47/$F$47</f>
        <v>0.25</v>
      </c>
      <c r="L47" s="432">
        <f>+H47/$F$47</f>
        <v>0.25</v>
      </c>
      <c r="M47" s="432">
        <f>+I47/$F$47</f>
        <v>0.25</v>
      </c>
      <c r="N47" s="432">
        <f>+J47/$F$47</f>
        <v>0.25</v>
      </c>
      <c r="O47" s="485">
        <v>3</v>
      </c>
      <c r="P47" s="485"/>
      <c r="Q47" s="486"/>
      <c r="R47" s="487"/>
      <c r="S47" s="488">
        <f t="shared" si="5"/>
        <v>0.25</v>
      </c>
      <c r="T47" s="495"/>
      <c r="U47" s="488"/>
      <c r="V47" s="488"/>
      <c r="W47" s="491" t="s">
        <v>326</v>
      </c>
      <c r="X47" s="490" t="s">
        <v>322</v>
      </c>
    </row>
    <row r="48" spans="1:27" ht="32.25" customHeight="1">
      <c r="A48" s="434"/>
      <c r="B48" s="435"/>
      <c r="C48" s="435"/>
      <c r="D48" s="436"/>
      <c r="E48" s="437"/>
      <c r="F48" s="521" t="s">
        <v>187</v>
      </c>
      <c r="G48" s="438"/>
      <c r="H48" s="438"/>
      <c r="I48" s="438"/>
      <c r="J48" s="438"/>
      <c r="K48" s="526">
        <f>+SUM(G40:G47)/SUM(_xlfn.ANCHORARRAY($F$40))</f>
        <v>0.24242424242424243</v>
      </c>
      <c r="L48" s="526">
        <f>+SUM(H40:H47)/SUM(_xlfn.ANCHORARRAY($F$40))</f>
        <v>0.24242424242424243</v>
      </c>
      <c r="M48" s="526">
        <f>+SUM(I40:I47)/SUM(_xlfn.ANCHORARRAY($F$40))</f>
        <v>0.27272727272727271</v>
      </c>
      <c r="N48" s="526">
        <f>+SUM(J40:J47)/SUM(_xlfn.ANCHORARRAY($F$40))</f>
        <v>0.24242424242424243</v>
      </c>
      <c r="O48" s="526"/>
      <c r="P48" s="526"/>
      <c r="Q48" s="439"/>
      <c r="R48" s="439"/>
      <c r="S48" s="526">
        <f>+SUM(O40:O47)/SUM(_xlfn.ANCHORARRAY($F$40))</f>
        <v>0.24242424242424243</v>
      </c>
      <c r="T48" s="526">
        <f>+SUM(P40:P47)/SUM(_xlfn.ANCHORARRAY($F$40))</f>
        <v>0</v>
      </c>
      <c r="U48" s="526">
        <f>+SUM(Q40:Q47)/SUM(_xlfn.ANCHORARRAY($F$40))</f>
        <v>0</v>
      </c>
      <c r="V48" s="526">
        <f>+SUM(R40:R47)/SUM(_xlfn.ANCHORARRAY($F$40))</f>
        <v>0</v>
      </c>
      <c r="W48" s="439"/>
      <c r="X48" s="439"/>
    </row>
    <row r="49" spans="1:28" s="433" customFormat="1" ht="85.5">
      <c r="A49" s="426">
        <v>1</v>
      </c>
      <c r="B49" s="440" t="s">
        <v>126</v>
      </c>
      <c r="C49" s="441" t="str">
        <f>+'[1]2. PAI 2025'!C13</f>
        <v>Elaborar Documentos normativos</v>
      </c>
      <c r="D49" s="441" t="str">
        <f>+'2. PAI 2025'!D13</f>
        <v>(05) Resoluciones de vigencia al Documento Tipo
(02) Documentos acerca de los aportes y la participación en la elaboración de proyectos normativos.</v>
      </c>
      <c r="E49" s="442">
        <f>+'[1]2. PAI 2025'!F13</f>
        <v>46022</v>
      </c>
      <c r="F49" s="522">
        <f>+'[1]2. PAI 2025'!G13</f>
        <v>7</v>
      </c>
      <c r="G49" s="441"/>
      <c r="H49" s="443"/>
      <c r="I49" s="444">
        <f>+'[1]2. PAI 2025'!Q13</f>
        <v>3</v>
      </c>
      <c r="J49" s="445">
        <f>+'[1]2. PAI 2025'!U13</f>
        <v>4</v>
      </c>
      <c r="K49" s="432">
        <f>+G49/$F$49</f>
        <v>0</v>
      </c>
      <c r="L49" s="432">
        <f>+H49/$F$49</f>
        <v>0</v>
      </c>
      <c r="M49" s="432">
        <f>+I49/$F$49</f>
        <v>0.42857142857142855</v>
      </c>
      <c r="N49" s="432">
        <f>+J49/$F$49</f>
        <v>0.5714285714285714</v>
      </c>
      <c r="O49" s="487"/>
      <c r="P49" s="487"/>
      <c r="Q49" s="493"/>
      <c r="R49" s="487"/>
      <c r="S49" s="488">
        <f t="shared" ref="S49:S57" si="6">+O49/F49</f>
        <v>0</v>
      </c>
      <c r="T49" s="488"/>
      <c r="U49" s="488"/>
      <c r="V49" s="488"/>
      <c r="W49" s="491"/>
      <c r="X49" s="490"/>
    </row>
    <row r="50" spans="1:28" s="433" customFormat="1" ht="107.1" customHeight="1">
      <c r="A50" s="426">
        <v>2</v>
      </c>
      <c r="B50" s="440" t="s">
        <v>133</v>
      </c>
      <c r="C50" s="441" t="str">
        <f>+'[1]2. PAI 2025'!C14</f>
        <v>Expedición Circular</v>
      </c>
      <c r="D50" s="441" t="str">
        <f>+'2. PAI 2025'!D14</f>
        <v xml:space="preserve">(1) Circular Expedida </v>
      </c>
      <c r="E50" s="442">
        <f>+'[1]2. PAI 2025'!F14</f>
        <v>46022</v>
      </c>
      <c r="F50" s="522">
        <f>+'[1]2. PAI 2025'!G14</f>
        <v>1</v>
      </c>
      <c r="G50" s="441"/>
      <c r="H50" s="443"/>
      <c r="I50" s="443"/>
      <c r="J50" s="445">
        <f>+'[1]2. PAI 2025'!U14</f>
        <v>1</v>
      </c>
      <c r="K50" s="432">
        <f>+G50/$F$50</f>
        <v>0</v>
      </c>
      <c r="L50" s="432">
        <f>+H50/$F$50</f>
        <v>0</v>
      </c>
      <c r="M50" s="432">
        <f>+I50/$F$50</f>
        <v>0</v>
      </c>
      <c r="N50" s="432">
        <f>+J50/$F$50</f>
        <v>1</v>
      </c>
      <c r="O50" s="487"/>
      <c r="P50" s="487"/>
      <c r="Q50" s="493"/>
      <c r="R50" s="487"/>
      <c r="S50" s="488">
        <f t="shared" si="6"/>
        <v>0</v>
      </c>
      <c r="T50" s="488"/>
      <c r="U50" s="488"/>
      <c r="V50" s="488"/>
      <c r="W50" s="491"/>
      <c r="X50" s="490"/>
    </row>
    <row r="51" spans="1:28" s="433" customFormat="1" ht="71.25">
      <c r="A51" s="426">
        <v>3</v>
      </c>
      <c r="B51" s="440" t="s">
        <v>137</v>
      </c>
      <c r="C51" s="441" t="str">
        <f>+'[1]2. PAI 2025'!C15</f>
        <v xml:space="preserve">Elaborar documentos de buenas prácticas contractuales </v>
      </c>
      <c r="D51" s="441" t="str">
        <f>+'2. PAI 2025'!D15</f>
        <v>Elaborar y/o actualizar (8) documentos de lineamientos normativos en materia de contratación y compras públicas</v>
      </c>
      <c r="E51" s="442">
        <f>+'[1]2. PAI 2025'!F15</f>
        <v>46022</v>
      </c>
      <c r="F51" s="522">
        <f>+'[1]2. PAI 2025'!G15</f>
        <v>8</v>
      </c>
      <c r="G51" s="441"/>
      <c r="H51" s="443">
        <f>+'[1]2. PAI 2025'!M15</f>
        <v>2</v>
      </c>
      <c r="I51" s="443">
        <f>+'[1]2. PAI 2025'!Q15</f>
        <v>2</v>
      </c>
      <c r="J51" s="445">
        <f>+'[1]2. PAI 2025'!U15</f>
        <v>4</v>
      </c>
      <c r="K51" s="432">
        <f>+G51/$F$51</f>
        <v>0</v>
      </c>
      <c r="L51" s="432">
        <f>+H51/$F$51</f>
        <v>0.25</v>
      </c>
      <c r="M51" s="432">
        <f>+I51/$F$51</f>
        <v>0.25</v>
      </c>
      <c r="N51" s="432">
        <f>+J51/$F$51</f>
        <v>0.5</v>
      </c>
      <c r="O51" s="498"/>
      <c r="P51" s="498"/>
      <c r="Q51" s="493"/>
      <c r="R51" s="487"/>
      <c r="S51" s="488">
        <f t="shared" si="6"/>
        <v>0</v>
      </c>
      <c r="T51" s="488"/>
      <c r="U51" s="488"/>
      <c r="V51" s="488"/>
      <c r="W51" s="491"/>
      <c r="X51" s="490"/>
    </row>
    <row r="52" spans="1:28" s="433" customFormat="1" ht="60">
      <c r="A52" s="426">
        <v>4</v>
      </c>
      <c r="B52" s="440" t="s">
        <v>141</v>
      </c>
      <c r="C52" s="441" t="str">
        <f>+'[1]2. PAI 2025'!C16</f>
        <v>Indizar sentencias del Consejo de Estado que contengan temas relacionados con el Sistema de Compra Pública</v>
      </c>
      <c r="D52" s="441" t="str">
        <f>+'2. PAI 2025'!D16</f>
        <v>(4) informes sobre sentencias del CE indizadas</v>
      </c>
      <c r="E52" s="442">
        <f>+'[1]2. PAI 2025'!F16</f>
        <v>46022</v>
      </c>
      <c r="F52" s="522">
        <f>+'[1]2. PAI 2025'!G16</f>
        <v>4</v>
      </c>
      <c r="G52" s="441">
        <f>+'[1]2. PAI 2025'!I16</f>
        <v>1</v>
      </c>
      <c r="H52" s="444">
        <f>+'[1]2. PAI 2025'!M16</f>
        <v>1</v>
      </c>
      <c r="I52" s="443">
        <f>+'[1]2. PAI 2025'!Q16</f>
        <v>1</v>
      </c>
      <c r="J52" s="445">
        <f>+'[1]2. PAI 2025'!U16</f>
        <v>1</v>
      </c>
      <c r="K52" s="432">
        <f>+G52/$F$52</f>
        <v>0.25</v>
      </c>
      <c r="L52" s="432">
        <f>+H52/$F$52</f>
        <v>0.25</v>
      </c>
      <c r="M52" s="432">
        <f t="shared" ref="M52" si="7">+I52/$F$52</f>
        <v>0.25</v>
      </c>
      <c r="N52" s="432">
        <f>+J52/$F$52</f>
        <v>0.25</v>
      </c>
      <c r="O52" s="498">
        <v>1</v>
      </c>
      <c r="P52" s="498"/>
      <c r="Q52" s="493"/>
      <c r="R52" s="487"/>
      <c r="S52" s="488">
        <f t="shared" si="6"/>
        <v>0.25</v>
      </c>
      <c r="T52" s="488"/>
      <c r="U52" s="488"/>
      <c r="V52" s="488"/>
      <c r="W52" s="491" t="s">
        <v>327</v>
      </c>
      <c r="X52" s="490" t="s">
        <v>322</v>
      </c>
    </row>
    <row r="53" spans="1:28" s="433" customFormat="1" ht="60">
      <c r="A53" s="426">
        <v>5</v>
      </c>
      <c r="B53" s="440" t="s">
        <v>146</v>
      </c>
      <c r="C53" s="441" t="str">
        <f>+'[1]2. PAI 2025'!C17</f>
        <v>Proyectar y Revisar Conceptos Jurídicos.</v>
      </c>
      <c r="D53" s="441" t="str">
        <f>+'2. PAI 2025'!D17</f>
        <v xml:space="preserve">(4) informes de Proyección y Revisión de Conceptos Jurídicos.
</v>
      </c>
      <c r="E53" s="442">
        <f>+'[1]2. PAI 2025'!F17</f>
        <v>46022</v>
      </c>
      <c r="F53" s="522">
        <f>+'[1]2. PAI 2025'!G17</f>
        <v>4</v>
      </c>
      <c r="G53" s="441">
        <f>+'[1]2. PAI 2025'!I17</f>
        <v>1</v>
      </c>
      <c r="H53" s="444">
        <f>+'[1]2. PAI 2025'!M17</f>
        <v>1</v>
      </c>
      <c r="I53" s="446">
        <f>+'[1]2. PAI 2025'!Q17</f>
        <v>1</v>
      </c>
      <c r="J53" s="447">
        <f>+'[1]2. PAI 2025'!U17</f>
        <v>1</v>
      </c>
      <c r="K53" s="432">
        <f>+G53/$F$53</f>
        <v>0.25</v>
      </c>
      <c r="L53" s="432">
        <f>+H53/$F$53</f>
        <v>0.25</v>
      </c>
      <c r="M53" s="432">
        <f>+I53/$F$53</f>
        <v>0.25</v>
      </c>
      <c r="N53" s="432">
        <f>+J53/$F$53</f>
        <v>0.25</v>
      </c>
      <c r="O53" s="499">
        <v>1</v>
      </c>
      <c r="P53" s="499"/>
      <c r="Q53" s="493"/>
      <c r="R53" s="487"/>
      <c r="S53" s="488">
        <f t="shared" si="6"/>
        <v>0.25</v>
      </c>
      <c r="T53" s="488"/>
      <c r="U53" s="488"/>
      <c r="V53" s="488"/>
      <c r="W53" s="491" t="s">
        <v>328</v>
      </c>
      <c r="X53" s="490" t="s">
        <v>322</v>
      </c>
    </row>
    <row r="54" spans="1:28" s="433" customFormat="1" ht="42.75">
      <c r="A54" s="426">
        <v>6</v>
      </c>
      <c r="B54" s="440" t="s">
        <v>149</v>
      </c>
      <c r="C54" s="441" t="str">
        <f>+'[1]2. PAI 2025'!C18</f>
        <v>Elaborar boletines con aspectos relevantes en materia de contratación estatal.</v>
      </c>
      <c r="D54" s="441" t="str">
        <f>+'2. PAI 2025'!D18</f>
        <v xml:space="preserve">(08) Boletines con aspectos relevantes en materia de contratación. </v>
      </c>
      <c r="E54" s="442">
        <f>+'[1]2. PAI 2025'!F18</f>
        <v>46022</v>
      </c>
      <c r="F54" s="522">
        <f>+'[1]2. PAI 2025'!G18</f>
        <v>8</v>
      </c>
      <c r="G54" s="441"/>
      <c r="H54" s="443">
        <f>+'[1]2. PAI 2025'!M18</f>
        <v>2</v>
      </c>
      <c r="I54" s="443">
        <f>+'[1]2. PAI 2025'!Q18</f>
        <v>3</v>
      </c>
      <c r="J54" s="445">
        <f>+'[1]2. PAI 2025'!U18</f>
        <v>3</v>
      </c>
      <c r="K54" s="432">
        <f>+G54/$F$54</f>
        <v>0</v>
      </c>
      <c r="L54" s="432">
        <f>+H54/$F$54</f>
        <v>0.25</v>
      </c>
      <c r="M54" s="432">
        <f>+I54/$F$54</f>
        <v>0.375</v>
      </c>
      <c r="N54" s="432">
        <f>+J54/$F$54</f>
        <v>0.375</v>
      </c>
      <c r="O54" s="498"/>
      <c r="P54" s="498"/>
      <c r="Q54" s="493"/>
      <c r="R54" s="487"/>
      <c r="S54" s="488">
        <f t="shared" si="6"/>
        <v>0</v>
      </c>
      <c r="T54" s="488"/>
      <c r="U54" s="488"/>
      <c r="V54" s="488"/>
      <c r="W54" s="491"/>
      <c r="X54" s="490"/>
    </row>
    <row r="55" spans="1:28" s="433" customFormat="1" ht="42.75">
      <c r="A55" s="426">
        <v>7</v>
      </c>
      <c r="B55" s="440" t="s">
        <v>152</v>
      </c>
      <c r="C55" s="441" t="str">
        <f>+'[1]2. PAI 2025'!C19</f>
        <v>Elaborar estudios normativos en materia de Compras y Contratación Pública.</v>
      </c>
      <c r="D55" s="441" t="str">
        <f>+'2. PAI 2025'!D19</f>
        <v>(2) Estudios normativos.</v>
      </c>
      <c r="E55" s="442">
        <f>+'[1]2. PAI 2025'!F19</f>
        <v>46022</v>
      </c>
      <c r="F55" s="522">
        <f>+'[1]2. PAI 2025'!G19</f>
        <v>2</v>
      </c>
      <c r="G55" s="441"/>
      <c r="H55" s="443">
        <f>+'[1]2. PAI 2025'!M19</f>
        <v>1</v>
      </c>
      <c r="I55" s="443"/>
      <c r="J55" s="445">
        <f>+'[1]2. PAI 2025'!U19</f>
        <v>1</v>
      </c>
      <c r="K55" s="432">
        <f>+G55/$F$55</f>
        <v>0</v>
      </c>
      <c r="L55" s="432">
        <f>+H55/$F$55</f>
        <v>0.5</v>
      </c>
      <c r="M55" s="432">
        <f>+I55/$F$55</f>
        <v>0</v>
      </c>
      <c r="N55" s="432">
        <f>+J55/$F$55</f>
        <v>0.5</v>
      </c>
      <c r="O55" s="498"/>
      <c r="P55" s="498"/>
      <c r="Q55" s="493"/>
      <c r="R55" s="487"/>
      <c r="S55" s="488">
        <f t="shared" si="6"/>
        <v>0</v>
      </c>
      <c r="T55" s="488"/>
      <c r="U55" s="488"/>
      <c r="V55" s="488"/>
      <c r="W55" s="491"/>
      <c r="X55" s="490"/>
    </row>
    <row r="56" spans="1:28" s="433" customFormat="1" ht="42.75">
      <c r="A56" s="426">
        <v>8</v>
      </c>
      <c r="B56" s="440" t="s">
        <v>155</v>
      </c>
      <c r="C56" s="441" t="str">
        <f>+'[1]2. PAI 2025'!C20</f>
        <v xml:space="preserve">Actualizar el contenido del Curso E-Learning CPS.
</v>
      </c>
      <c r="D56" s="441" t="str">
        <f>+'2. PAI 2025'!D20</f>
        <v xml:space="preserve">(1) Ficha metodológica del curso actualizada </v>
      </c>
      <c r="E56" s="442">
        <f>+'[1]2. PAI 2025'!F20</f>
        <v>45838</v>
      </c>
      <c r="F56" s="522">
        <f>+'[1]2. PAI 2025'!G20</f>
        <v>1</v>
      </c>
      <c r="G56" s="441"/>
      <c r="H56" s="443">
        <f>+'[1]2. PAI 2025'!M20</f>
        <v>1</v>
      </c>
      <c r="I56" s="443"/>
      <c r="J56" s="445"/>
      <c r="K56" s="432">
        <f>+G56/$F$56</f>
        <v>0</v>
      </c>
      <c r="L56" s="432">
        <f>+H56/$F$56</f>
        <v>1</v>
      </c>
      <c r="M56" s="432">
        <f>+I56/$F$56</f>
        <v>0</v>
      </c>
      <c r="N56" s="432">
        <f>+J56/$F$56</f>
        <v>0</v>
      </c>
      <c r="O56" s="498"/>
      <c r="P56" s="498"/>
      <c r="Q56" s="500"/>
      <c r="R56" s="487"/>
      <c r="S56" s="488">
        <f t="shared" si="6"/>
        <v>0</v>
      </c>
      <c r="T56" s="488"/>
      <c r="U56" s="488"/>
      <c r="V56" s="488"/>
      <c r="W56" s="489"/>
      <c r="X56" s="490"/>
    </row>
    <row r="57" spans="1:28" s="433" customFormat="1" ht="67.5" customHeight="1">
      <c r="A57" s="426">
        <v>9</v>
      </c>
      <c r="B57" s="440" t="s">
        <v>158</v>
      </c>
      <c r="C57" s="441" t="str">
        <f>+'[1]2. PAI 2025'!C21</f>
        <v xml:space="preserve">Traducción e interpretación a dos lenguas indígenas de la Cartilla con enfoque diferencial para incentivar y fortalecer el acceso al sistema de compras y contratación pública de los pueblos y comunidades indígenas en Colombia
</v>
      </c>
      <c r="D57" s="441" t="str">
        <f>+'2. PAI 2025'!D21</f>
        <v xml:space="preserve">(2) traducciones a la cartilla con enfoque étnico  </v>
      </c>
      <c r="E57" s="442">
        <f>+'[1]2. PAI 2025'!F21</f>
        <v>46022</v>
      </c>
      <c r="F57" s="522">
        <f>+'[1]2. PAI 2025'!G21</f>
        <v>2</v>
      </c>
      <c r="G57" s="441"/>
      <c r="H57" s="443">
        <f>+'[1]2. PAI 2025'!M21</f>
        <v>1</v>
      </c>
      <c r="I57" s="443"/>
      <c r="J57" s="445">
        <f>+'[1]2. PAI 2025'!U21</f>
        <v>1</v>
      </c>
      <c r="K57" s="432">
        <f>+G57/$F$57</f>
        <v>0</v>
      </c>
      <c r="L57" s="432">
        <f>+H57/$F$57</f>
        <v>0.5</v>
      </c>
      <c r="M57" s="432">
        <f>+I57/$F$57</f>
        <v>0</v>
      </c>
      <c r="N57" s="432">
        <f>+J57/$F$57</f>
        <v>0.5</v>
      </c>
      <c r="O57" s="498"/>
      <c r="P57" s="498"/>
      <c r="Q57" s="487"/>
      <c r="R57" s="487"/>
      <c r="S57" s="488">
        <f t="shared" si="6"/>
        <v>0</v>
      </c>
      <c r="T57" s="488"/>
      <c r="U57" s="488"/>
      <c r="V57" s="488"/>
      <c r="W57" s="489"/>
      <c r="X57" s="490"/>
    </row>
    <row r="58" spans="1:28" s="451" customFormat="1" ht="46.5" customHeight="1">
      <c r="A58" s="448"/>
      <c r="B58" s="449"/>
      <c r="C58" s="435"/>
      <c r="D58" s="449"/>
      <c r="E58" s="450"/>
      <c r="F58" s="523"/>
      <c r="G58" s="449"/>
      <c r="H58" s="449"/>
      <c r="I58" s="449"/>
      <c r="J58" s="449"/>
      <c r="K58" s="526">
        <f>+SUM(G49:G57)/SUM($F$49:$F$57)</f>
        <v>5.4054054054054057E-2</v>
      </c>
      <c r="L58" s="526">
        <f>+SUM(H49:H57)/SUM($F$49:$F$57)</f>
        <v>0.24324324324324326</v>
      </c>
      <c r="M58" s="526">
        <f>+SUM(I49:I57)/SUM($F$49:$F$57)</f>
        <v>0.27027027027027029</v>
      </c>
      <c r="N58" s="526">
        <f>+SUM(J49:J57)/SUM($F$49:$F$57)</f>
        <v>0.43243243243243246</v>
      </c>
      <c r="O58" s="526"/>
      <c r="P58" s="526"/>
      <c r="Q58" s="439"/>
      <c r="R58" s="439"/>
      <c r="S58" s="526">
        <f>+SUM(O49:O57)/SUM($F$49:$F$57)</f>
        <v>5.4054054054054057E-2</v>
      </c>
      <c r="T58" s="526">
        <f>+SUM(P49:P57)/SUM($F$49:$F$57)</f>
        <v>0</v>
      </c>
      <c r="U58" s="526">
        <f>+SUM(Q49:Q57)/SUM($F$49:$F$57)</f>
        <v>0</v>
      </c>
      <c r="V58" s="526">
        <f>+SUM(R49:R57)/SUM($F$49:$F$57)</f>
        <v>0</v>
      </c>
      <c r="W58" s="475"/>
      <c r="X58" s="477"/>
      <c r="Z58" s="452"/>
      <c r="AA58" s="452"/>
      <c r="AB58" s="452"/>
    </row>
    <row r="59" spans="1:28" s="433" customFormat="1" ht="57">
      <c r="A59" s="426">
        <v>1</v>
      </c>
      <c r="B59" s="453" t="str">
        <f>+'[1]2. PAI 2025'!B23</f>
        <v>SN1</v>
      </c>
      <c r="C59" s="454" t="str">
        <f>+'[1]2. PAI 2025'!C23</f>
        <v>Estructurar Mecanismos de Agregación de Demanda para la vinculación de actores de la Economía Popular</v>
      </c>
      <c r="D59" s="454" t="str">
        <f>+'2. PAI 2025'!D23</f>
        <v xml:space="preserve">(1) Documento resultado del proceso de estructuración de MAD para la Economía Popular </v>
      </c>
      <c r="E59" s="455">
        <f>+'[1]2. PAI 2025'!F23</f>
        <v>46022</v>
      </c>
      <c r="F59" s="524">
        <f>+'[1]2. PAI 2025'!G23</f>
        <v>1</v>
      </c>
      <c r="G59" s="454"/>
      <c r="H59" s="443"/>
      <c r="I59" s="446"/>
      <c r="J59" s="447">
        <f>+'[1]2. PAI 2025'!U23</f>
        <v>1</v>
      </c>
      <c r="K59" s="432">
        <f>+G59/$F$59</f>
        <v>0</v>
      </c>
      <c r="L59" s="432">
        <f>+H59/$F$59</f>
        <v>0</v>
      </c>
      <c r="M59" s="432">
        <f>+I59/$F$59</f>
        <v>0</v>
      </c>
      <c r="N59" s="432">
        <f>+J59/$F$59</f>
        <v>1</v>
      </c>
      <c r="O59" s="501"/>
      <c r="P59" s="501"/>
      <c r="Q59" s="493"/>
      <c r="R59" s="502"/>
      <c r="S59" s="488">
        <f t="shared" ref="S59:S64" si="8">+O59/F59</f>
        <v>0</v>
      </c>
      <c r="T59" s="488"/>
      <c r="U59" s="488"/>
      <c r="V59" s="488"/>
      <c r="W59" s="503"/>
      <c r="X59" s="492"/>
    </row>
    <row r="60" spans="1:28" s="433" customFormat="1" ht="171">
      <c r="A60" s="426">
        <v>2</v>
      </c>
      <c r="B60" s="453" t="str">
        <f>+'[1]2. PAI 2025'!B24</f>
        <v>SN2</v>
      </c>
      <c r="C60" s="454" t="str">
        <f>+'[1]2. PAI 2025'!C24</f>
        <v>Documentar la medición del porcentaje de proveedores de economía popular en el segmento de microempresa que participan en los mecanismos de agregación de demanda puestos en operación a partir del 2023</v>
      </c>
      <c r="D60" s="454" t="str">
        <f>+'2. PAI 2025'!D24</f>
        <v>(12) Reportes cualitativos mensuales de actores de la economía popular habilitados en los mecanismos de agregación de demanda
(1) Documento anual  que consolide la proporción de proveedores de economía popular (microempresas) incluidos en la TVEC, respecto a la totalidad de proveedores habilitados</v>
      </c>
      <c r="E60" s="455">
        <f>+'[1]2. PAI 2025'!F24</f>
        <v>46022</v>
      </c>
      <c r="F60" s="524">
        <f>+'[1]2. PAI 2025'!G24</f>
        <v>13</v>
      </c>
      <c r="G60" s="454">
        <f>+'[1]2. PAI 2025'!I24</f>
        <v>3</v>
      </c>
      <c r="H60" s="444">
        <f>+'[1]2. PAI 2025'!M24</f>
        <v>3</v>
      </c>
      <c r="I60" s="443">
        <f>+'[1]2. PAI 2025'!Q24</f>
        <v>3</v>
      </c>
      <c r="J60" s="445">
        <f>+'[1]2. PAI 2025'!U24</f>
        <v>4</v>
      </c>
      <c r="K60" s="432">
        <f>+G60/$F$60</f>
        <v>0.23076923076923078</v>
      </c>
      <c r="L60" s="432">
        <f>+H60/$F$60</f>
        <v>0.23076923076923078</v>
      </c>
      <c r="M60" s="432">
        <f>+I60/$F$60</f>
        <v>0.23076923076923078</v>
      </c>
      <c r="N60" s="432">
        <f>+J60/$F$60</f>
        <v>0.30769230769230771</v>
      </c>
      <c r="O60" s="501">
        <v>3</v>
      </c>
      <c r="P60" s="501"/>
      <c r="Q60" s="493"/>
      <c r="R60" s="502"/>
      <c r="S60" s="488">
        <f t="shared" si="8"/>
        <v>0.23076923076923078</v>
      </c>
      <c r="T60" s="488"/>
      <c r="U60" s="488"/>
      <c r="V60" s="488"/>
      <c r="W60" s="491" t="s">
        <v>329</v>
      </c>
      <c r="X60" s="490" t="s">
        <v>322</v>
      </c>
    </row>
    <row r="61" spans="1:28" s="433" customFormat="1" ht="114">
      <c r="A61" s="426">
        <v>3</v>
      </c>
      <c r="B61" s="453" t="str">
        <f>+'[1]2. PAI 2025'!B25</f>
        <v>SN3</v>
      </c>
      <c r="C61" s="454" t="str">
        <f>+'[1]2. PAI 2025'!C25</f>
        <v>Realizar seguimiento a las ventas de café en el Acuerdo Marco de Precios para el Suministro del Servicio Integral de Aseo y Cafetería, con la identificación de marcas consumidas y entidades compradoras</v>
      </c>
      <c r="D61" s="454" t="str">
        <f>+'2. PAI 2025'!D25</f>
        <v>(02) Informes semestrales de ventas de café en el Acuerdo Marco de Precios para el Suministro del Servicio Integral de Aseo y Cafetería</v>
      </c>
      <c r="E61" s="455">
        <f>+'[1]2. PAI 2025'!F25</f>
        <v>46022</v>
      </c>
      <c r="F61" s="524">
        <f>+'[1]2. PAI 2025'!G25</f>
        <v>2</v>
      </c>
      <c r="G61" s="454"/>
      <c r="H61" s="443">
        <f>+'[1]2. PAI 2025'!M25</f>
        <v>1</v>
      </c>
      <c r="I61" s="443"/>
      <c r="J61" s="443">
        <f>+'[1]2. PAI 2025'!U25</f>
        <v>1</v>
      </c>
      <c r="K61" s="432">
        <f>+G61/$F$61</f>
        <v>0</v>
      </c>
      <c r="L61" s="432">
        <f>+H61/$F$61</f>
        <v>0.5</v>
      </c>
      <c r="M61" s="432">
        <f>+I61/$F$61</f>
        <v>0</v>
      </c>
      <c r="N61" s="432">
        <f>+J61/$F$61</f>
        <v>0.5</v>
      </c>
      <c r="O61" s="501"/>
      <c r="P61" s="501"/>
      <c r="Q61" s="504"/>
      <c r="R61" s="502"/>
      <c r="S61" s="488">
        <f t="shared" si="8"/>
        <v>0</v>
      </c>
      <c r="T61" s="488"/>
      <c r="U61" s="488"/>
      <c r="V61" s="488"/>
      <c r="W61" s="491"/>
      <c r="X61" s="490"/>
    </row>
    <row r="62" spans="1:28" s="433" customFormat="1" ht="71.25">
      <c r="A62" s="426">
        <v>4</v>
      </c>
      <c r="B62" s="453" t="str">
        <f>+'[1]2. PAI 2025'!B26</f>
        <v>SN4</v>
      </c>
      <c r="C62" s="454" t="str">
        <f>+'[1]2. PAI 2025'!C26</f>
        <v>Estructurar mecanismos de compra que permitan impulsar la economía regional.</v>
      </c>
      <c r="D62" s="454" t="str">
        <f>+'2. PAI 2025'!D26</f>
        <v>(2) Informes semestrales del estado y evolución de los mecanismos estructurados que permitan impulsar la economía regional.</v>
      </c>
      <c r="E62" s="455">
        <f>+'[1]2. PAI 2025'!F26</f>
        <v>46022</v>
      </c>
      <c r="F62" s="524">
        <f>+'[1]2. PAI 2025'!G26</f>
        <v>2</v>
      </c>
      <c r="G62" s="454"/>
      <c r="H62" s="443">
        <f>+'[1]2. PAI 2025'!M26</f>
        <v>1</v>
      </c>
      <c r="I62" s="443"/>
      <c r="J62" s="443">
        <f>+'[1]2. PAI 2025'!U26</f>
        <v>1</v>
      </c>
      <c r="K62" s="432">
        <f>+G62/$F$62</f>
        <v>0</v>
      </c>
      <c r="L62" s="432">
        <f>+H62/$F$62</f>
        <v>0.5</v>
      </c>
      <c r="M62" s="432">
        <f>+I62/$F$62</f>
        <v>0</v>
      </c>
      <c r="N62" s="432">
        <f>+J62/$F$62</f>
        <v>0.5</v>
      </c>
      <c r="O62" s="501"/>
      <c r="P62" s="501"/>
      <c r="Q62" s="504"/>
      <c r="R62" s="502"/>
      <c r="S62" s="488">
        <f t="shared" si="8"/>
        <v>0</v>
      </c>
      <c r="T62" s="488"/>
      <c r="U62" s="488"/>
      <c r="V62" s="488"/>
      <c r="W62" s="491"/>
      <c r="X62" s="492"/>
    </row>
    <row r="63" spans="1:28" s="433" customFormat="1" ht="71.25">
      <c r="A63" s="426">
        <v>5</v>
      </c>
      <c r="B63" s="453" t="str">
        <f>+'[1]2. PAI 2025'!B27</f>
        <v>SN5</v>
      </c>
      <c r="C63" s="454" t="str">
        <f>+'[1]2. PAI 2025'!C27</f>
        <v xml:space="preserve">Estructurar Instrumentos de agregación de demanda de adquisición de productos de origen agropecuario </v>
      </c>
      <c r="D63" s="454" t="str">
        <f>+'2. PAI 2025'!D27</f>
        <v xml:space="preserve">(1) Documento resultado del proceso de estructuración de IAD de adquisición de productos de origen agropecuario </v>
      </c>
      <c r="E63" s="455">
        <f>+'[1]2. PAI 2025'!F27</f>
        <v>46022</v>
      </c>
      <c r="F63" s="524">
        <f>+'[1]2. PAI 2025'!G27</f>
        <v>1</v>
      </c>
      <c r="G63" s="454"/>
      <c r="H63" s="443"/>
      <c r="I63" s="443"/>
      <c r="J63" s="443">
        <f>+'[1]2. PAI 2025'!U27</f>
        <v>1</v>
      </c>
      <c r="K63" s="432">
        <f>+G63/$F$63</f>
        <v>0</v>
      </c>
      <c r="L63" s="432">
        <f>+H63/$F$63</f>
        <v>0</v>
      </c>
      <c r="M63" s="432">
        <f>+I63/$F$63</f>
        <v>0</v>
      </c>
      <c r="N63" s="432">
        <f>+J63/$F$63</f>
        <v>1</v>
      </c>
      <c r="O63" s="501"/>
      <c r="P63" s="501"/>
      <c r="Q63" s="487"/>
      <c r="R63" s="487"/>
      <c r="S63" s="488">
        <f t="shared" si="8"/>
        <v>0</v>
      </c>
      <c r="T63" s="488"/>
      <c r="U63" s="487"/>
      <c r="V63" s="487"/>
      <c r="W63" s="505"/>
      <c r="X63" s="506"/>
    </row>
    <row r="64" spans="1:28" s="433" customFormat="1" ht="114">
      <c r="A64" s="426">
        <v>6</v>
      </c>
      <c r="B64" s="453" t="str">
        <f>+'[1]2. PAI 2025'!B28</f>
        <v>SN6</v>
      </c>
      <c r="C64" s="454" t="str">
        <f>+'[1]2. PAI 2025'!C28</f>
        <v xml:space="preserve">Estructurar un mecanismo de compra pública que permita a las entidades estatales adquirir productos y servicios para reducir riesgos a la seguridad digital, aprovechando las capacidades de los proveedores nacionales. </v>
      </c>
      <c r="D64" s="454" t="str">
        <f>+'2. PAI 2025'!D28</f>
        <v>(1) Documento resultado del proceso de estructuración de MAD para la adquisición estatal de productos y servicios que reduzcan riesgos de seguridad digital.</v>
      </c>
      <c r="E64" s="455">
        <f>+'[1]2. PAI 2025'!F28</f>
        <v>46022</v>
      </c>
      <c r="F64" s="524">
        <f>+'[1]2. PAI 2025'!G28</f>
        <v>1</v>
      </c>
      <c r="G64" s="454"/>
      <c r="H64" s="443"/>
      <c r="I64" s="443"/>
      <c r="J64" s="443">
        <f>+'[1]2. PAI 2025'!U28</f>
        <v>1</v>
      </c>
      <c r="K64" s="432">
        <f>+G64/$F$64</f>
        <v>0</v>
      </c>
      <c r="L64" s="432">
        <f>+H64/$F$64</f>
        <v>0</v>
      </c>
      <c r="M64" s="432">
        <f>+I64/$F$64</f>
        <v>0</v>
      </c>
      <c r="N64" s="432">
        <f>+J64/$F$64</f>
        <v>1</v>
      </c>
      <c r="O64" s="501"/>
      <c r="P64" s="501"/>
      <c r="Q64" s="487"/>
      <c r="R64" s="487"/>
      <c r="S64" s="488">
        <f t="shared" si="8"/>
        <v>0</v>
      </c>
      <c r="T64" s="488"/>
      <c r="U64" s="487"/>
      <c r="V64" s="487"/>
      <c r="W64" s="505"/>
      <c r="X64" s="506"/>
    </row>
    <row r="65" spans="1:28" s="451" customFormat="1" ht="33.75" customHeight="1">
      <c r="A65" s="434"/>
      <c r="B65" s="435"/>
      <c r="C65" s="435"/>
      <c r="D65" s="449"/>
      <c r="E65" s="450"/>
      <c r="F65" s="523"/>
      <c r="G65" s="449"/>
      <c r="H65" s="449"/>
      <c r="I65" s="449"/>
      <c r="J65" s="449"/>
      <c r="K65" s="526">
        <f>+SUM(G59:G64)/SUM($F$59:$F$64)</f>
        <v>0.15</v>
      </c>
      <c r="L65" s="526">
        <f>+SUM(H59:H64)/SUM($F$59:$F$64)</f>
        <v>0.25</v>
      </c>
      <c r="M65" s="526">
        <f>+SUM(I59:I64)/SUM($F$59:$F$64)</f>
        <v>0.15</v>
      </c>
      <c r="N65" s="526">
        <f>+SUM(J59:J64)/SUM($F$59:$F$64)</f>
        <v>0.45</v>
      </c>
      <c r="O65" s="526"/>
      <c r="P65" s="526"/>
      <c r="Q65" s="439"/>
      <c r="R65" s="439"/>
      <c r="S65" s="526">
        <f>+SUM(O59:O64)/SUM($F$59:$F$64)</f>
        <v>0.15</v>
      </c>
      <c r="T65" s="526">
        <f>+SUM(P59:P64)/SUM($F$59:$F$64)</f>
        <v>0</v>
      </c>
      <c r="U65" s="526">
        <f>+SUM(Q59:Q64)/SUM($F$59:$F$64)</f>
        <v>0</v>
      </c>
      <c r="V65" s="526">
        <f>+SUM(R59:R64)/SUM($F$59:$F$64)</f>
        <v>0</v>
      </c>
      <c r="W65" s="476"/>
      <c r="X65" s="477"/>
      <c r="Z65" s="452"/>
      <c r="AA65" s="452"/>
      <c r="AB65" s="452"/>
    </row>
    <row r="66" spans="1:28" s="433" customFormat="1" ht="99.75">
      <c r="A66" s="426">
        <v>1</v>
      </c>
      <c r="B66" s="456" t="str">
        <f>+'[1]2. PAI 2025'!B30</f>
        <v>EMAE1</v>
      </c>
      <c r="C66" s="457" t="str">
        <f>+'[1]2. PAI 2025'!C30</f>
        <v xml:space="preserve">
Elaborar productos de análisis de los instrumentos contractuales que diseñe la ANCP-CCE en el marco del cumplimiento de sus objetivos estratégicos</v>
      </c>
      <c r="D66" s="457" t="str">
        <f>+'2. PAI 2025'!D30</f>
        <v>(2) Documentos de Análisis de los instrumentos contractuales que diseñe la ANCP-CCE en el marco del cumplimiento de sus objetivos estratégicos</v>
      </c>
      <c r="E66" s="458">
        <f>+'[1]2. PAI 2025'!F30</f>
        <v>46022</v>
      </c>
      <c r="F66" s="525">
        <f>+'[1]2. PAI 2025'!G30</f>
        <v>2</v>
      </c>
      <c r="G66" s="454"/>
      <c r="H66" s="459"/>
      <c r="I66" s="459">
        <f>+'[1]2. PAI 2025'!Q30</f>
        <v>1</v>
      </c>
      <c r="J66" s="459">
        <f>+'[1]2. PAI 2025'!R30</f>
        <v>1</v>
      </c>
      <c r="K66" s="432">
        <f>+G66/$F$66</f>
        <v>0</v>
      </c>
      <c r="L66" s="432">
        <f>+H66/$F$66</f>
        <v>0</v>
      </c>
      <c r="M66" s="432">
        <f>+I66/$F$66</f>
        <v>0.5</v>
      </c>
      <c r="N66" s="432">
        <f>+J66/$F$66</f>
        <v>0.5</v>
      </c>
      <c r="O66" s="497"/>
      <c r="P66" s="497"/>
      <c r="Q66" s="497"/>
      <c r="R66" s="507"/>
      <c r="S66" s="488">
        <f>+O66/F66</f>
        <v>0</v>
      </c>
      <c r="T66" s="488"/>
      <c r="U66" s="488"/>
      <c r="V66" s="488"/>
      <c r="W66" s="491"/>
      <c r="X66" s="492"/>
    </row>
    <row r="67" spans="1:28" s="433" customFormat="1" ht="85.5">
      <c r="A67" s="426">
        <v>2</v>
      </c>
      <c r="B67" s="456" t="str">
        <f>+'[1]2. PAI 2025'!B31</f>
        <v>EMAE2</v>
      </c>
      <c r="C67" s="457" t="str">
        <f>+'[1]2. PAI 2025'!C31</f>
        <v>Actualizar el Modelo de Abastecimiento Estratégico actualizado que incorpore como propósito la democratización de la compra pública.</v>
      </c>
      <c r="D67" s="457" t="str">
        <f>+'2. PAI 2025'!D31</f>
        <v>(1) Informe que de cuenta de las actualizaciones realizadas  al Modelo de Abastecimiento Estratégico (Versión 3.1)</v>
      </c>
      <c r="E67" s="458">
        <f>+'[1]2. PAI 2025'!F31</f>
        <v>45930</v>
      </c>
      <c r="F67" s="525">
        <f>+'[1]2. PAI 2025'!G31</f>
        <v>1</v>
      </c>
      <c r="G67" s="454"/>
      <c r="H67" s="460"/>
      <c r="I67" s="460">
        <f>+'[1]2. PAI 2025'!Q31</f>
        <v>1</v>
      </c>
      <c r="J67" s="460"/>
      <c r="K67" s="432">
        <f>+G67/$F$67</f>
        <v>0</v>
      </c>
      <c r="L67" s="432">
        <f>+H67/$F$67</f>
        <v>0</v>
      </c>
      <c r="M67" s="432">
        <f>+I67/$F$67</f>
        <v>1</v>
      </c>
      <c r="N67" s="432">
        <f>+J67/$F$67</f>
        <v>0</v>
      </c>
      <c r="O67" s="497"/>
      <c r="P67" s="497"/>
      <c r="Q67" s="497"/>
      <c r="R67" s="507"/>
      <c r="S67" s="488">
        <f>+O67/F67</f>
        <v>0</v>
      </c>
      <c r="T67" s="488"/>
      <c r="U67" s="488"/>
      <c r="V67" s="488"/>
      <c r="W67" s="488"/>
      <c r="X67" s="508"/>
    </row>
    <row r="68" spans="1:28" s="433" customFormat="1" ht="111.95" customHeight="1">
      <c r="A68" s="426">
        <v>3</v>
      </c>
      <c r="B68" s="456" t="str">
        <f>+'[1]2. PAI 2025'!B32</f>
        <v>EMAE3</v>
      </c>
      <c r="C68" s="457" t="str">
        <f>+'[1]2. PAI 2025'!C32</f>
        <v>Generar un estudio que permita establecer recomendaciones para incentivar la compra de insumos, bienes y servicios locales en las compras estatales.</v>
      </c>
      <c r="D68" s="457" t="str">
        <f>+'2. PAI 2025'!D32</f>
        <v>(1) Informe de la(s) mesa(s) de trabajo realizadas con entidades estatales
(1) Documento que contiene recomendaciones para incentivar la compra de insumos, bienes y servicios locales en las compras estatales</v>
      </c>
      <c r="E68" s="458">
        <f>+'[1]2. PAI 2025'!F32</f>
        <v>45930</v>
      </c>
      <c r="F68" s="525">
        <f>+'[1]2. PAI 2025'!G32</f>
        <v>2</v>
      </c>
      <c r="G68" s="454"/>
      <c r="H68" s="460">
        <f>+'[1]2. PAI 2025'!M32</f>
        <v>1</v>
      </c>
      <c r="I68" s="460">
        <f>+'[1]2. PAI 2025'!Q32</f>
        <v>1</v>
      </c>
      <c r="J68" s="460"/>
      <c r="K68" s="432">
        <f>+G68/$F$68</f>
        <v>0</v>
      </c>
      <c r="L68" s="432">
        <f>+H68/$F$68</f>
        <v>0.5</v>
      </c>
      <c r="M68" s="432">
        <f>+I68/$F$68</f>
        <v>0.5</v>
      </c>
      <c r="N68" s="432">
        <f>+J68/$F$68</f>
        <v>0</v>
      </c>
      <c r="O68" s="497"/>
      <c r="P68" s="497"/>
      <c r="Q68" s="497"/>
      <c r="R68" s="507"/>
      <c r="S68" s="488">
        <f>+O68/F68</f>
        <v>0</v>
      </c>
      <c r="T68" s="495"/>
      <c r="U68" s="488"/>
      <c r="V68" s="488"/>
      <c r="W68" s="489"/>
      <c r="X68" s="490"/>
    </row>
    <row r="69" spans="1:28" s="433" customFormat="1" ht="57">
      <c r="A69" s="426">
        <v>4</v>
      </c>
      <c r="B69" s="456" t="str">
        <f>+'[1]2. PAI 2025'!B33</f>
        <v>EMAE4</v>
      </c>
      <c r="C69" s="457" t="str">
        <f>+'[1]2. PAI 2025'!C33</f>
        <v>Realizar seguimiento a la implementación del Plan de Trabajo de Gestión de la Información Estadística</v>
      </c>
      <c r="D69" s="457" t="str">
        <f>+'2. PAI 2025'!D33</f>
        <v>(2) Informes semestrales de seguimiento a la implementación  del Plan de trabajo</v>
      </c>
      <c r="E69" s="458">
        <f>+'[1]2. PAI 2025'!F33</f>
        <v>46022</v>
      </c>
      <c r="F69" s="525">
        <f>+'[1]2. PAI 2025'!G33</f>
        <v>2</v>
      </c>
      <c r="G69" s="454"/>
      <c r="H69" s="459">
        <f>+'[1]2. PAI 2025'!M33</f>
        <v>1</v>
      </c>
      <c r="I69" s="459"/>
      <c r="J69" s="459">
        <v>1</v>
      </c>
      <c r="K69" s="432">
        <f>+G69/$F$69</f>
        <v>0</v>
      </c>
      <c r="L69" s="432">
        <f>+H69/$F$69</f>
        <v>0.5</v>
      </c>
      <c r="M69" s="432">
        <f>+I69/$F$69</f>
        <v>0</v>
      </c>
      <c r="N69" s="432">
        <f>+J69/$F$69</f>
        <v>0.5</v>
      </c>
      <c r="O69" s="497"/>
      <c r="P69" s="497"/>
      <c r="Q69" s="497"/>
      <c r="R69" s="507"/>
      <c r="S69" s="488">
        <f>+O69/F69</f>
        <v>0</v>
      </c>
      <c r="T69" s="495"/>
      <c r="U69" s="488"/>
      <c r="V69" s="488"/>
      <c r="W69" s="489"/>
      <c r="X69" s="490"/>
    </row>
    <row r="70" spans="1:28" s="451" customFormat="1" ht="33.75" customHeight="1">
      <c r="A70" s="434"/>
      <c r="B70" s="435"/>
      <c r="C70" s="435"/>
      <c r="D70" s="449"/>
      <c r="E70" s="450"/>
      <c r="F70" s="523"/>
      <c r="G70" s="449"/>
      <c r="H70" s="449"/>
      <c r="I70" s="449"/>
      <c r="J70" s="449"/>
      <c r="K70" s="526">
        <f>+SUM(G66:G69)/SUM($F$66:$F$69)</f>
        <v>0</v>
      </c>
      <c r="L70" s="526">
        <f>+SUM(H66:H69)/SUM($F$66:$F$69)</f>
        <v>0.2857142857142857</v>
      </c>
      <c r="M70" s="526">
        <f>+SUM(I66:I69)/SUM($F$66:$F$69)</f>
        <v>0.42857142857142855</v>
      </c>
      <c r="N70" s="526">
        <f>+SUM(J66:J69)/SUM($F$66:$F$69)</f>
        <v>0.2857142857142857</v>
      </c>
      <c r="O70" s="526"/>
      <c r="P70" s="526"/>
      <c r="Q70" s="439"/>
      <c r="R70" s="439"/>
      <c r="S70" s="526">
        <f>+SUM(O66:O69)/SUM($F$66:$F$69)</f>
        <v>0</v>
      </c>
      <c r="T70" s="526">
        <f>+SUM(P66:P69)/SUM($F$66:$F$69)</f>
        <v>0</v>
      </c>
      <c r="U70" s="526">
        <f>+SUM(Q66:Q69)/SUM($F$66:$F$69)</f>
        <v>0</v>
      </c>
      <c r="V70" s="526">
        <f>+SUM(R66:R69)/SUM($F$66:$F$69)</f>
        <v>0</v>
      </c>
      <c r="W70" s="476"/>
      <c r="X70" s="477"/>
      <c r="Z70" s="452"/>
      <c r="AA70" s="452"/>
      <c r="AB70" s="452"/>
    </row>
    <row r="71" spans="1:28" s="433" customFormat="1" ht="42.75">
      <c r="A71" s="426">
        <v>1</v>
      </c>
      <c r="B71" s="461" t="str">
        <f>+'[1]2. PAI 2025'!B35</f>
        <v>SG1</v>
      </c>
      <c r="C71" s="441" t="str">
        <f>+'[1]2. PAI 2025'!C35</f>
        <v>Realizar seguimiento al Plan Institucional de Archivo de la entidad -PINAR 2023 - 2026</v>
      </c>
      <c r="D71" s="441" t="str">
        <f>+'2. PAI 2025'!D35</f>
        <v>(2) Informes semestrales seguimiento PINAR</v>
      </c>
      <c r="E71" s="442">
        <f>+'[1]2. PAI 2025'!F35</f>
        <v>46022</v>
      </c>
      <c r="F71" s="522">
        <f>+'[1]2. PAI 2025'!G35</f>
        <v>2</v>
      </c>
      <c r="G71" s="441"/>
      <c r="H71" s="460">
        <f>+'[1]2. PAI 2025'!M35</f>
        <v>1</v>
      </c>
      <c r="I71" s="460"/>
      <c r="J71" s="462">
        <f>+'[1]2. PAI 2025'!U35</f>
        <v>1</v>
      </c>
      <c r="K71" s="432">
        <f>+G71/$F$71</f>
        <v>0</v>
      </c>
      <c r="L71" s="432">
        <f>+H71/$F$71</f>
        <v>0.5</v>
      </c>
      <c r="M71" s="432">
        <f>+I71/$F$71</f>
        <v>0</v>
      </c>
      <c r="N71" s="432">
        <f>+J71/$F$71</f>
        <v>0.5</v>
      </c>
      <c r="O71" s="497"/>
      <c r="P71" s="497"/>
      <c r="Q71" s="507"/>
      <c r="R71" s="487"/>
      <c r="S71" s="488">
        <f t="shared" ref="S71:S81" si="9">+O71/F71</f>
        <v>0</v>
      </c>
      <c r="T71" s="488"/>
      <c r="U71" s="488"/>
      <c r="V71" s="488"/>
      <c r="W71" s="491"/>
      <c r="X71" s="490"/>
    </row>
    <row r="72" spans="1:28" s="433" customFormat="1" ht="71.25">
      <c r="A72" s="426">
        <v>2</v>
      </c>
      <c r="B72" s="461" t="str">
        <f>+'[1]2. PAI 2025'!B36</f>
        <v>SG2</v>
      </c>
      <c r="C72" s="441" t="str">
        <f>+'[1]2. PAI 2025'!C36</f>
        <v>Formular y realizar seguimiento al Plan Anual de Adquisiciones -PAA</v>
      </c>
      <c r="D72" s="441" t="str">
        <f>+'2. PAI 2025'!D36</f>
        <v>(1) Plan Anual de Adquisiciones publicado.
(2) Informes de seguimiento al cumplimiento del PAA</v>
      </c>
      <c r="E72" s="442">
        <f>+'[1]2. PAI 2025'!F36</f>
        <v>46022</v>
      </c>
      <c r="F72" s="522">
        <f>+'[1]2. PAI 2025'!G36</f>
        <v>3</v>
      </c>
      <c r="G72" s="441">
        <f>+'[1]2. PAI 2025'!I36</f>
        <v>1</v>
      </c>
      <c r="H72" s="430">
        <f>+'[1]2. PAI 2025'!M36</f>
        <v>1</v>
      </c>
      <c r="I72" s="430"/>
      <c r="J72" s="430">
        <f>+'[1]2. PAI 2025'!U36</f>
        <v>1</v>
      </c>
      <c r="K72" s="432">
        <f>+G72/$F$72</f>
        <v>0.33333333333333331</v>
      </c>
      <c r="L72" s="432">
        <f>+H72/$F$72</f>
        <v>0.33333333333333331</v>
      </c>
      <c r="M72" s="432">
        <f>+I72/$F$72</f>
        <v>0</v>
      </c>
      <c r="N72" s="432">
        <f>+J72/$F$72</f>
        <v>0.33333333333333331</v>
      </c>
      <c r="O72" s="497">
        <v>1</v>
      </c>
      <c r="P72" s="497"/>
      <c r="Q72" s="507"/>
      <c r="R72" s="487"/>
      <c r="S72" s="488">
        <f t="shared" si="9"/>
        <v>0.33333333333333331</v>
      </c>
      <c r="T72" s="488"/>
      <c r="U72" s="488"/>
      <c r="V72" s="488"/>
      <c r="W72" s="491" t="s">
        <v>330</v>
      </c>
      <c r="X72" s="490" t="s">
        <v>322</v>
      </c>
    </row>
    <row r="73" spans="1:28" s="433" customFormat="1" ht="114">
      <c r="A73" s="426">
        <v>3</v>
      </c>
      <c r="B73" s="461" t="str">
        <f>+'[1]2. PAI 2025'!B37</f>
        <v>SG3</v>
      </c>
      <c r="C73" s="441" t="str">
        <f>+'[1]2. PAI 2025'!C37</f>
        <v>Formular e implementar el Plan Anual de Vacantes y Plan de Previsión de Recursos Humanos</v>
      </c>
      <c r="D73" s="441" t="str">
        <f>+'2. PAI 2025'!D37</f>
        <v xml:space="preserve">(1) Plan Anual de Vacantes y Plan de Previsión de Recursos Humanos
(2) Informes semestrales de ejecución del Plan Anual de Vacantes y Plan de Previsión de Recursos Humanos </v>
      </c>
      <c r="E73" s="442">
        <f>+'[1]2. PAI 2025'!F37</f>
        <v>46022</v>
      </c>
      <c r="F73" s="522">
        <f>+'[1]2. PAI 2025'!G37</f>
        <v>3</v>
      </c>
      <c r="G73" s="441">
        <f>+'[1]2. PAI 2025'!I37</f>
        <v>1</v>
      </c>
      <c r="H73" s="430">
        <f>+'[1]2. PAI 2025'!M37</f>
        <v>1</v>
      </c>
      <c r="I73" s="459"/>
      <c r="J73" s="459">
        <f>+'[1]2. PAI 2025'!U37</f>
        <v>1</v>
      </c>
      <c r="K73" s="432">
        <f>+G73/$F$73</f>
        <v>0.33333333333333331</v>
      </c>
      <c r="L73" s="432">
        <f>+H73/$F$73</f>
        <v>0.33333333333333331</v>
      </c>
      <c r="M73" s="432">
        <f>+I73/$F$73</f>
        <v>0</v>
      </c>
      <c r="N73" s="432">
        <f>+J73/$F$73</f>
        <v>0.33333333333333331</v>
      </c>
      <c r="O73" s="497">
        <v>1</v>
      </c>
      <c r="P73" s="497"/>
      <c r="Q73" s="507"/>
      <c r="R73" s="487"/>
      <c r="S73" s="488">
        <f t="shared" si="9"/>
        <v>0.33333333333333331</v>
      </c>
      <c r="T73" s="488"/>
      <c r="U73" s="488"/>
      <c r="V73" s="488"/>
      <c r="W73" s="491" t="s">
        <v>331</v>
      </c>
      <c r="X73" s="490" t="s">
        <v>322</v>
      </c>
    </row>
    <row r="74" spans="1:28" s="433" customFormat="1" ht="60">
      <c r="A74" s="426">
        <v>4</v>
      </c>
      <c r="B74" s="461" t="str">
        <f>+'[1]2. PAI 2025'!B38</f>
        <v>SG4</v>
      </c>
      <c r="C74" s="441" t="str">
        <f>+'[1]2. PAI 2025'!C38</f>
        <v xml:space="preserve">Formular e implementar el Plan de manejo ambiental ANCPCCE </v>
      </c>
      <c r="D74" s="441" t="str">
        <f>+'2. PAI 2025'!D38</f>
        <v>(1) Documento plan de acción de manejo ambiental.
(1) Informe de gestión anual del componente ambiental</v>
      </c>
      <c r="E74" s="442">
        <f>+'[1]2. PAI 2025'!F38</f>
        <v>46022</v>
      </c>
      <c r="F74" s="522">
        <f>+'[1]2. PAI 2025'!G38</f>
        <v>2</v>
      </c>
      <c r="G74" s="441">
        <f>+'[1]2. PAI 2025'!I38</f>
        <v>1</v>
      </c>
      <c r="H74" s="430"/>
      <c r="I74" s="430"/>
      <c r="J74" s="430">
        <f>+'[1]2. PAI 2025'!U38</f>
        <v>1</v>
      </c>
      <c r="K74" s="432">
        <f>+G74/$F$74</f>
        <v>0.5</v>
      </c>
      <c r="L74" s="432">
        <f>+H74/$F$74</f>
        <v>0</v>
      </c>
      <c r="M74" s="432">
        <f>+I74/$F$74</f>
        <v>0</v>
      </c>
      <c r="N74" s="432">
        <f>+J74/$F$74</f>
        <v>0.5</v>
      </c>
      <c r="O74" s="497">
        <v>1</v>
      </c>
      <c r="P74" s="497"/>
      <c r="Q74" s="507"/>
      <c r="R74" s="487"/>
      <c r="S74" s="488">
        <f t="shared" si="9"/>
        <v>0.5</v>
      </c>
      <c r="T74" s="488"/>
      <c r="U74" s="488"/>
      <c r="V74" s="488"/>
      <c r="W74" s="491" t="s">
        <v>332</v>
      </c>
      <c r="X74" s="490" t="s">
        <v>322</v>
      </c>
    </row>
    <row r="75" spans="1:28" s="433" customFormat="1" ht="85.5">
      <c r="A75" s="426">
        <v>5</v>
      </c>
      <c r="B75" s="461" t="str">
        <f>+'[1]2. PAI 2025'!B39</f>
        <v>SG5</v>
      </c>
      <c r="C75" s="441" t="str">
        <f>+'[1]2. PAI 2025'!C39</f>
        <v>Formular e implementar el Plan Estratégico de Talento Humano</v>
      </c>
      <c r="D75" s="441" t="str">
        <f>+'2. PAI 2025'!D39</f>
        <v>(1) Plan Estratégico de Talento Humano 
(2) Informes semestrales de ejecución del Plan Estratégico de Talento Humano</v>
      </c>
      <c r="E75" s="442">
        <f>+'[1]2. PAI 2025'!F39</f>
        <v>46022</v>
      </c>
      <c r="F75" s="522">
        <f>+'[1]2. PAI 2025'!G39</f>
        <v>3</v>
      </c>
      <c r="G75" s="441">
        <f>+'[1]2. PAI 2025'!I39</f>
        <v>1</v>
      </c>
      <c r="H75" s="430">
        <f>+'[1]2. PAI 2025'!M39</f>
        <v>1</v>
      </c>
      <c r="I75" s="459"/>
      <c r="J75" s="463">
        <f>+'[1]2. PAI 2025'!U39</f>
        <v>1</v>
      </c>
      <c r="K75" s="432">
        <f>+G75/$F$75</f>
        <v>0.33333333333333331</v>
      </c>
      <c r="L75" s="432">
        <f>+H75/$F$75</f>
        <v>0.33333333333333331</v>
      </c>
      <c r="M75" s="432">
        <f>+I75/$F$75</f>
        <v>0</v>
      </c>
      <c r="N75" s="432">
        <f>+J75/$F$75</f>
        <v>0.33333333333333331</v>
      </c>
      <c r="O75" s="497">
        <v>1</v>
      </c>
      <c r="P75" s="497"/>
      <c r="Q75" s="507"/>
      <c r="R75" s="487"/>
      <c r="S75" s="488">
        <f t="shared" si="9"/>
        <v>0.33333333333333331</v>
      </c>
      <c r="T75" s="495"/>
      <c r="U75" s="488"/>
      <c r="V75" s="488"/>
      <c r="W75" s="510" t="s">
        <v>333</v>
      </c>
      <c r="X75" s="490" t="s">
        <v>322</v>
      </c>
    </row>
    <row r="76" spans="1:28" s="433" customFormat="1" ht="85.5">
      <c r="A76" s="426">
        <v>6</v>
      </c>
      <c r="B76" s="461" t="str">
        <f>+'[1]2. PAI 2025'!B40</f>
        <v>SG6</v>
      </c>
      <c r="C76" s="441" t="str">
        <f>+'[1]2. PAI 2025'!C40</f>
        <v>Formular e implementar el Plan Institucional de Capacitación</v>
      </c>
      <c r="D76" s="441" t="str">
        <f>+'2. PAI 2025'!D40</f>
        <v>(1) Plan Institucional de Capacitación
(2) Informes semestrales de ejecución del Plan Institucional de Capacitación</v>
      </c>
      <c r="E76" s="442">
        <f>+'[1]2. PAI 2025'!F40</f>
        <v>46022</v>
      </c>
      <c r="F76" s="522">
        <f>+'[1]2. PAI 2025'!G40</f>
        <v>3</v>
      </c>
      <c r="G76" s="441">
        <f>+'[1]2. PAI 2025'!I40</f>
        <v>1</v>
      </c>
      <c r="H76" s="430">
        <f>+'[1]2. PAI 2025'!M40</f>
        <v>1</v>
      </c>
      <c r="I76" s="459"/>
      <c r="J76" s="459">
        <f>+'[1]2. PAI 2025'!U40</f>
        <v>1</v>
      </c>
      <c r="K76" s="432">
        <f>+G76/$F$76</f>
        <v>0.33333333333333331</v>
      </c>
      <c r="L76" s="432">
        <f>+H76/$F$76</f>
        <v>0.33333333333333331</v>
      </c>
      <c r="M76" s="432">
        <f>+I76/$F$76</f>
        <v>0</v>
      </c>
      <c r="N76" s="432">
        <f>+J76/$F$76</f>
        <v>0.33333333333333331</v>
      </c>
      <c r="O76" s="497">
        <v>1</v>
      </c>
      <c r="P76" s="497"/>
      <c r="Q76" s="507"/>
      <c r="R76" s="487"/>
      <c r="S76" s="488">
        <f t="shared" si="9"/>
        <v>0.33333333333333331</v>
      </c>
      <c r="T76" s="495"/>
      <c r="U76" s="488"/>
      <c r="V76" s="488"/>
      <c r="W76" s="491" t="s">
        <v>334</v>
      </c>
      <c r="X76" s="490" t="s">
        <v>322</v>
      </c>
    </row>
    <row r="77" spans="1:28" s="433" customFormat="1" ht="99.75">
      <c r="A77" s="426">
        <v>7</v>
      </c>
      <c r="B77" s="461" t="str">
        <f>+'[1]2. PAI 2025'!B41</f>
        <v>SG7</v>
      </c>
      <c r="C77" s="441" t="str">
        <f>+'[1]2. PAI 2025'!C41</f>
        <v xml:space="preserve">Formular e implementar el Plan Institucional de Bienestar Social e Incentivos </v>
      </c>
      <c r="D77" s="441" t="str">
        <f>+'2. PAI 2025'!D41</f>
        <v xml:space="preserve">(1) Plan Institucional de Bienestar Social e Incentivos 
(2) Informes semestrales de ejecución del Plan Institucional de Bienestar Social e Incentivos </v>
      </c>
      <c r="E77" s="442">
        <f>+'[1]2. PAI 2025'!F41</f>
        <v>46022</v>
      </c>
      <c r="F77" s="522">
        <f>+'[1]2. PAI 2025'!G41</f>
        <v>3</v>
      </c>
      <c r="G77" s="441">
        <f>+'[1]2. PAI 2025'!I41</f>
        <v>1</v>
      </c>
      <c r="H77" s="430">
        <f>+'[1]2. PAI 2025'!M41</f>
        <v>1</v>
      </c>
      <c r="I77" s="459"/>
      <c r="J77" s="463">
        <f>+'[1]2. PAI 2025'!U41</f>
        <v>1</v>
      </c>
      <c r="K77" s="432">
        <f>+G77/$F$77</f>
        <v>0.33333333333333331</v>
      </c>
      <c r="L77" s="432">
        <f>+H77/$F$77</f>
        <v>0.33333333333333331</v>
      </c>
      <c r="M77" s="432">
        <f>+I77/$F$77</f>
        <v>0</v>
      </c>
      <c r="N77" s="432">
        <f>+J77/$F$77</f>
        <v>0.33333333333333331</v>
      </c>
      <c r="O77" s="497">
        <v>1</v>
      </c>
      <c r="P77" s="497"/>
      <c r="Q77" s="507"/>
      <c r="R77" s="487"/>
      <c r="S77" s="488">
        <f t="shared" si="9"/>
        <v>0.33333333333333331</v>
      </c>
      <c r="T77" s="495"/>
      <c r="U77" s="488"/>
      <c r="V77" s="488"/>
      <c r="W77" s="491" t="s">
        <v>335</v>
      </c>
      <c r="X77" s="490" t="s">
        <v>322</v>
      </c>
    </row>
    <row r="78" spans="1:28" s="433" customFormat="1" ht="156.75">
      <c r="A78" s="426">
        <v>8</v>
      </c>
      <c r="B78" s="461" t="str">
        <f>+'[1]2. PAI 2025'!B42</f>
        <v>SG8</v>
      </c>
      <c r="C78" s="441" t="str">
        <f>+'[1]2. PAI 2025'!C42</f>
        <v>Formular e implementar el Plan Anual en Seguridad y Salud en el Trabajo</v>
      </c>
      <c r="D78" s="441" t="str">
        <f>+'2. PAI 2025'!D42</f>
        <v xml:space="preserve">(1) Plan Anual en Seguridad y Salud en el Trabajo
(2) Informes semestrales de ejecución del Plan Anual en Seguridad y Salud en el Trabajo
(1) Informe de evaluación del Plan Anual en Seguridad y Salud en el Trabajo </v>
      </c>
      <c r="E78" s="442">
        <f>+'[1]2. PAI 2025'!F42</f>
        <v>46022</v>
      </c>
      <c r="F78" s="522">
        <f>+'[1]2. PAI 2025'!G42</f>
        <v>4</v>
      </c>
      <c r="G78" s="441">
        <f>+'[1]2. PAI 2025'!I42</f>
        <v>1</v>
      </c>
      <c r="H78" s="430">
        <f>+'[1]2. PAI 2025'!M42</f>
        <v>1</v>
      </c>
      <c r="I78" s="460">
        <f>+'[1]2. PAI 2025'!Q42</f>
        <v>1</v>
      </c>
      <c r="J78" s="460">
        <f>+'[1]2. PAI 2025'!U42</f>
        <v>1</v>
      </c>
      <c r="K78" s="432">
        <f>+G78/$F$78</f>
        <v>0.25</v>
      </c>
      <c r="L78" s="432">
        <f>+H78/$F$78</f>
        <v>0.25</v>
      </c>
      <c r="M78" s="432">
        <f>+I78/$F$78</f>
        <v>0.25</v>
      </c>
      <c r="N78" s="432">
        <f>+J78/$F$78</f>
        <v>0.25</v>
      </c>
      <c r="O78" s="497">
        <v>1</v>
      </c>
      <c r="P78" s="497"/>
      <c r="Q78" s="507"/>
      <c r="R78" s="487"/>
      <c r="S78" s="488">
        <f t="shared" si="9"/>
        <v>0.25</v>
      </c>
      <c r="T78" s="495"/>
      <c r="U78" s="488"/>
      <c r="V78" s="488"/>
      <c r="W78" s="491" t="s">
        <v>336</v>
      </c>
      <c r="X78" s="490" t="s">
        <v>322</v>
      </c>
    </row>
    <row r="79" spans="1:28" s="433" customFormat="1" ht="85.5">
      <c r="A79" s="426">
        <v>9</v>
      </c>
      <c r="B79" s="461" t="str">
        <f>+'[1]2. PAI 2025'!B43</f>
        <v>SG9</v>
      </c>
      <c r="C79" s="441" t="str">
        <f>+'[1]2. PAI 2025'!C43</f>
        <v xml:space="preserve">Implementar la Política de Gestión del Conocimiento </v>
      </c>
      <c r="D79" s="441" t="str">
        <f>+'2. PAI 2025'!D43</f>
        <v xml:space="preserve">(1) Política de Gestión del Conocimiento
(2) Informes semestrales de ejecución de la política de Gestión del Conocimiento </v>
      </c>
      <c r="E79" s="442">
        <f>+'[1]2. PAI 2025'!F43</f>
        <v>46022</v>
      </c>
      <c r="F79" s="522">
        <f>+'[1]2. PAI 2025'!G43</f>
        <v>3</v>
      </c>
      <c r="G79" s="441">
        <f>+'[1]2. PAI 2025'!I43</f>
        <v>1</v>
      </c>
      <c r="H79" s="430">
        <f>+'[1]2. PAI 2025'!M43</f>
        <v>1</v>
      </c>
      <c r="I79" s="460"/>
      <c r="J79" s="460">
        <f>+'[1]2. PAI 2025'!U43</f>
        <v>1</v>
      </c>
      <c r="K79" s="432">
        <f>+G79/$F$79</f>
        <v>0.33333333333333331</v>
      </c>
      <c r="L79" s="432">
        <f>+H79/$F$79</f>
        <v>0.33333333333333331</v>
      </c>
      <c r="M79" s="432">
        <f>+I79/$F$79</f>
        <v>0</v>
      </c>
      <c r="N79" s="432">
        <f>+J79/$F$79</f>
        <v>0.33333333333333331</v>
      </c>
      <c r="O79" s="497">
        <v>1</v>
      </c>
      <c r="P79" s="497"/>
      <c r="Q79" s="507"/>
      <c r="R79" s="487"/>
      <c r="S79" s="488">
        <f t="shared" si="9"/>
        <v>0.33333333333333331</v>
      </c>
      <c r="T79" s="495"/>
      <c r="U79" s="488"/>
      <c r="V79" s="488"/>
      <c r="W79" s="491" t="s">
        <v>337</v>
      </c>
      <c r="X79" s="490" t="s">
        <v>322</v>
      </c>
    </row>
    <row r="80" spans="1:28" s="433" customFormat="1" ht="85.5">
      <c r="A80" s="426">
        <v>10</v>
      </c>
      <c r="B80" s="461" t="str">
        <f>+'[1]2. PAI 2025'!B44</f>
        <v>SG10</v>
      </c>
      <c r="C80" s="441" t="str">
        <f>+'[1]2. PAI 2025'!C44</f>
        <v>Seguimiento a la implementación del Plan de Acción de la Política de Prevención del Daño Antijurídico de la Agencia</v>
      </c>
      <c r="D80" s="441" t="str">
        <f>+'2. PAI 2025'!D44</f>
        <v>(2) Informes semestrales de seguimiento a la implementación del Plan de Acción de la Política de Prevención del Daño Antijurídico de la Agencia</v>
      </c>
      <c r="E80" s="442">
        <f>+'[1]2. PAI 2025'!F44</f>
        <v>46022</v>
      </c>
      <c r="F80" s="522">
        <f>+'[1]2. PAI 2025'!G44</f>
        <v>2</v>
      </c>
      <c r="G80" s="441"/>
      <c r="H80" s="430">
        <f>+'[1]2. PAI 2025'!M44</f>
        <v>1</v>
      </c>
      <c r="I80" s="460"/>
      <c r="J80" s="460">
        <f>+'[1]2. PAI 2025'!U44</f>
        <v>1</v>
      </c>
      <c r="K80" s="432">
        <f>+G80/$F$80</f>
        <v>0</v>
      </c>
      <c r="L80" s="432">
        <f>+H80/$F$80</f>
        <v>0.5</v>
      </c>
      <c r="M80" s="432">
        <f>+I80/$F$80</f>
        <v>0</v>
      </c>
      <c r="N80" s="432">
        <f t="shared" ref="N80" si="10">+J80/$F$80</f>
        <v>0.5</v>
      </c>
      <c r="O80" s="497"/>
      <c r="P80" s="497"/>
      <c r="Q80" s="507"/>
      <c r="R80" s="487"/>
      <c r="S80" s="488">
        <f t="shared" si="9"/>
        <v>0</v>
      </c>
      <c r="T80" s="495"/>
      <c r="U80" s="488"/>
      <c r="V80" s="488"/>
      <c r="W80" s="491"/>
      <c r="X80" s="490"/>
    </row>
    <row r="81" spans="1:28" s="433" customFormat="1" ht="60">
      <c r="A81" s="426">
        <v>11</v>
      </c>
      <c r="B81" s="461" t="str">
        <f>+'[1]2. PAI 2025'!B45</f>
        <v>SG11</v>
      </c>
      <c r="C81" s="441" t="str">
        <f>+'[1]2. PAI 2025'!C45</f>
        <v>Monitorear  con oportunidad las PQRSD de la Agencia.</v>
      </c>
      <c r="D81" s="441" t="str">
        <f>+'2. PAI 2025'!D45</f>
        <v>(04) Informes trimestrales del cumplimiento de las PQRSD que se gestiona en la ANCP-CCE</v>
      </c>
      <c r="E81" s="442">
        <f>+'[1]2. PAI 2025'!F45</f>
        <v>46022</v>
      </c>
      <c r="F81" s="522">
        <f>+'[1]2. PAI 2025'!G45</f>
        <v>4</v>
      </c>
      <c r="G81" s="441">
        <f>+'[1]2. PAI 2025'!I45</f>
        <v>1</v>
      </c>
      <c r="H81" s="430">
        <f>+'[1]2. PAI 2025'!M45</f>
        <v>1</v>
      </c>
      <c r="I81" s="460">
        <f>+'[1]2. PAI 2025'!Q45</f>
        <v>1</v>
      </c>
      <c r="J81" s="460">
        <f>+'[1]2. PAI 2025'!U45</f>
        <v>1</v>
      </c>
      <c r="K81" s="432">
        <f>+G81/$F$81</f>
        <v>0.25</v>
      </c>
      <c r="L81" s="432">
        <f>+H81/$F$81</f>
        <v>0.25</v>
      </c>
      <c r="M81" s="432">
        <f>+I81/$F$81</f>
        <v>0.25</v>
      </c>
      <c r="N81" s="432">
        <f>+J81/$F$81</f>
        <v>0.25</v>
      </c>
      <c r="O81" s="497">
        <v>1</v>
      </c>
      <c r="P81" s="497"/>
      <c r="Q81" s="507"/>
      <c r="R81" s="487"/>
      <c r="S81" s="488">
        <f t="shared" si="9"/>
        <v>0.25</v>
      </c>
      <c r="T81" s="495"/>
      <c r="U81" s="488"/>
      <c r="V81" s="488"/>
      <c r="W81" s="491" t="s">
        <v>338</v>
      </c>
      <c r="X81" s="490" t="s">
        <v>322</v>
      </c>
    </row>
    <row r="82" spans="1:28" s="451" customFormat="1" ht="36.75" customHeight="1">
      <c r="A82" s="434"/>
      <c r="B82" s="435"/>
      <c r="C82" s="435"/>
      <c r="D82" s="449"/>
      <c r="E82" s="450"/>
      <c r="F82" s="523"/>
      <c r="G82" s="449"/>
      <c r="H82" s="449"/>
      <c r="I82" s="449"/>
      <c r="J82" s="449"/>
      <c r="K82" s="526">
        <f>+SUM(G71:G81)/SUM($F$71:$F$81)</f>
        <v>0.28125</v>
      </c>
      <c r="L82" s="526">
        <f>+SUM(H71:H81)/SUM($F$71:$F$81)</f>
        <v>0.3125</v>
      </c>
      <c r="M82" s="526">
        <f>+SUM(I71:I81)/SUM($F$71:$F$81)</f>
        <v>6.25E-2</v>
      </c>
      <c r="N82" s="526">
        <f>+SUM(J71:J81)/SUM($F$71:$F$81)</f>
        <v>0.34375</v>
      </c>
      <c r="O82" s="526"/>
      <c r="P82" s="526"/>
      <c r="Q82" s="439"/>
      <c r="R82" s="439"/>
      <c r="S82" s="526">
        <f>+SUM(O71:O81)/SUM($F$71:$F$81)</f>
        <v>0.28125</v>
      </c>
      <c r="T82" s="526">
        <f>+SUM(P71:P81)/SUM($F$71:$F$81)</f>
        <v>0</v>
      </c>
      <c r="U82" s="526">
        <f>+SUM(Q71:Q81)/SUM($F$71:$F$81)</f>
        <v>0</v>
      </c>
      <c r="V82" s="526">
        <f>+SUM(R71:R81)/SUM($F$71:$F$81)</f>
        <v>0</v>
      </c>
      <c r="W82" s="476"/>
      <c r="X82" s="477"/>
      <c r="Z82" s="452"/>
      <c r="AA82" s="452"/>
      <c r="AB82" s="452"/>
    </row>
    <row r="83" spans="1:28" s="433" customFormat="1" ht="85.5">
      <c r="A83" s="426">
        <v>1</v>
      </c>
      <c r="B83" s="456" t="str">
        <f>+'[1]2. PAI 2025'!B47</f>
        <v>IDT1</v>
      </c>
      <c r="C83" s="456" t="str">
        <f>+'2. PAI 2025'!C47</f>
        <v xml:space="preserve">Realizar dos mantenimientos evolutivos a la plataforma mi mercado popular </v>
      </c>
      <c r="D83" s="456" t="str">
        <f>+'2. PAI 2025'!D47</f>
        <v>(1) Documento mantenimiento evolutivo a la plataforma de MMP
(1) Documento Request For Information - RFI</v>
      </c>
      <c r="E83" s="442">
        <f>+'[1]2. PAI 2025'!F47</f>
        <v>45565</v>
      </c>
      <c r="F83" s="522">
        <f>+'[1]2. PAI 2025'!G47</f>
        <v>2</v>
      </c>
      <c r="G83" s="441"/>
      <c r="H83" s="443">
        <f>+'[1]2. PAI 2025'!M47</f>
        <v>1</v>
      </c>
      <c r="I83" s="443">
        <f>+'[1]2. PAI 2025'!Q47</f>
        <v>1</v>
      </c>
      <c r="J83" s="445"/>
      <c r="K83" s="432">
        <f>+G83/$F$83</f>
        <v>0</v>
      </c>
      <c r="L83" s="432">
        <f>+H83/$F$83</f>
        <v>0.5</v>
      </c>
      <c r="M83" s="432">
        <f>+I83/$F$83</f>
        <v>0.5</v>
      </c>
      <c r="N83" s="432">
        <f t="shared" ref="N83" si="11">+J83/$F$83</f>
        <v>0</v>
      </c>
      <c r="O83" s="497"/>
      <c r="P83" s="497"/>
      <c r="Q83" s="507"/>
      <c r="R83" s="507"/>
      <c r="S83" s="488">
        <f>+O83/F83</f>
        <v>0</v>
      </c>
      <c r="T83" s="495"/>
      <c r="U83" s="488"/>
      <c r="V83" s="488"/>
      <c r="W83" s="491"/>
      <c r="X83" s="490"/>
    </row>
    <row r="84" spans="1:28" s="433" customFormat="1" ht="128.25">
      <c r="A84" s="426">
        <v>2</v>
      </c>
      <c r="B84" s="456" t="str">
        <f>+'[1]2. PAI 2025'!B48</f>
        <v>IDT2</v>
      </c>
      <c r="C84" s="456" t="str">
        <f>+'2. PAI 2025'!C48</f>
        <v>Disponer la consulta de manera gratuita y libre del RUP mediante la WEB de la ANCP-CCE u otro mecanismo público y gratuito que se disponga.</v>
      </c>
      <c r="D84" s="456" t="str">
        <f>+'2. PAI 2025'!D48</f>
        <v>(1) Documento 
Request For Información - RFI , evidenciando la  consulta de manera gratuita y libre del RUP mediante la WEB de la ANCP-CCE u otro mecanismo público y gratuito que se disponga.</v>
      </c>
      <c r="E84" s="442">
        <f>+'[1]2. PAI 2025'!F48</f>
        <v>46006</v>
      </c>
      <c r="F84" s="522">
        <f>+'[1]2. PAI 2025'!G48</f>
        <v>1</v>
      </c>
      <c r="G84" s="441"/>
      <c r="H84" s="443"/>
      <c r="I84" s="443"/>
      <c r="J84" s="445">
        <f>+'[1]2. PAI 2025'!U48</f>
        <v>1</v>
      </c>
      <c r="K84" s="432">
        <f>+G84/$F$84</f>
        <v>0</v>
      </c>
      <c r="L84" s="432">
        <f>+H84/$F$84</f>
        <v>0</v>
      </c>
      <c r="M84" s="432">
        <f>+I84/$F$84</f>
        <v>0</v>
      </c>
      <c r="N84" s="432">
        <f t="shared" ref="N84" si="12">+J84/$F$84</f>
        <v>1</v>
      </c>
      <c r="O84" s="497"/>
      <c r="P84" s="497"/>
      <c r="Q84" s="507"/>
      <c r="R84" s="507"/>
      <c r="S84" s="488">
        <f t="shared" ref="S84:S89" si="13">+O84/F84</f>
        <v>0</v>
      </c>
      <c r="T84" s="488"/>
      <c r="U84" s="488"/>
      <c r="V84" s="488"/>
      <c r="W84" s="511"/>
      <c r="X84" s="512"/>
    </row>
    <row r="85" spans="1:28" s="433" customFormat="1" ht="114">
      <c r="A85" s="426">
        <v>3</v>
      </c>
      <c r="B85" s="456" t="str">
        <f>+'[1]2. PAI 2025'!B49</f>
        <v>IDT3</v>
      </c>
      <c r="C85" s="456" t="str">
        <f>+'2. PAI 2025'!C49</f>
        <v xml:space="preserve">Diseñar el plan táctico y operativo del modelo de Gobierno de datos que incluye la gestión de datos </v>
      </c>
      <c r="D85" s="456" t="str">
        <f>+'2. PAI 2025'!D49</f>
        <v xml:space="preserve">(2) Informes de avance del diseño del plan 
(1) Documento Plan táctico y operativo del modelo de Gobierno de datos
</v>
      </c>
      <c r="E85" s="442">
        <f>+'[1]2. PAI 2025'!F49</f>
        <v>46006</v>
      </c>
      <c r="F85" s="522">
        <f>+'[1]2. PAI 2025'!G49</f>
        <v>3</v>
      </c>
      <c r="G85" s="441"/>
      <c r="H85" s="443">
        <f>+'[1]2. PAI 2025'!M49</f>
        <v>1</v>
      </c>
      <c r="I85" s="443">
        <f>+'[1]2. PAI 2025'!Q49</f>
        <v>1</v>
      </c>
      <c r="J85" s="445">
        <f>+'[1]2. PAI 2025'!U49</f>
        <v>1</v>
      </c>
      <c r="K85" s="432">
        <f>+G85/$F$85</f>
        <v>0</v>
      </c>
      <c r="L85" s="432">
        <f>+H85/$F$85</f>
        <v>0.33333333333333331</v>
      </c>
      <c r="M85" s="432">
        <f>+I85/$F$85</f>
        <v>0.33333333333333331</v>
      </c>
      <c r="N85" s="432">
        <f t="shared" ref="N85" si="14">+J85/$F$85</f>
        <v>0.33333333333333331</v>
      </c>
      <c r="O85" s="497"/>
      <c r="P85" s="497"/>
      <c r="Q85" s="507"/>
      <c r="R85" s="507"/>
      <c r="S85" s="488">
        <f t="shared" si="13"/>
        <v>0</v>
      </c>
      <c r="T85" s="495"/>
      <c r="U85" s="488"/>
      <c r="V85" s="488"/>
      <c r="W85" s="491"/>
      <c r="X85" s="490"/>
    </row>
    <row r="86" spans="1:28" s="433" customFormat="1" ht="71.25">
      <c r="A86" s="426">
        <v>4</v>
      </c>
      <c r="B86" s="456" t="str">
        <f>+'[1]2. PAI 2025'!B50</f>
        <v>IDT4</v>
      </c>
      <c r="C86" s="456" t="str">
        <f>+'2. PAI 2025'!C50</f>
        <v xml:space="preserve">Continuar con la implementación del Modelo de Seguridad y Privacidad de la Información </v>
      </c>
      <c r="D86" s="456" t="str">
        <f>+'2. PAI 2025'!D50</f>
        <v xml:space="preserve">(1) Plan de trabajo y (3) informes trimestrales de avance </v>
      </c>
      <c r="E86" s="442">
        <f>+'[1]2. PAI 2025'!F50</f>
        <v>46006</v>
      </c>
      <c r="F86" s="522">
        <f>+'[1]2. PAI 2025'!G50</f>
        <v>4</v>
      </c>
      <c r="G86" s="441">
        <f>+'[1]2. PAI 2025'!I50</f>
        <v>1</v>
      </c>
      <c r="H86" s="444">
        <f>+'[1]2. PAI 2025'!M50</f>
        <v>1</v>
      </c>
      <c r="I86" s="443">
        <f>+'[1]2. PAI 2025'!Q50</f>
        <v>1</v>
      </c>
      <c r="J86" s="445">
        <f>+'[1]2. PAI 2025'!U50</f>
        <v>1</v>
      </c>
      <c r="K86" s="432">
        <f>+G86/$F$86</f>
        <v>0.25</v>
      </c>
      <c r="L86" s="432">
        <f>+H86/$F$86</f>
        <v>0.25</v>
      </c>
      <c r="M86" s="432">
        <f>+I86/$F$86</f>
        <v>0.25</v>
      </c>
      <c r="N86" s="432">
        <f t="shared" ref="N86" si="15">+J86/$F$86</f>
        <v>0.25</v>
      </c>
      <c r="O86" s="497">
        <v>1</v>
      </c>
      <c r="P86" s="497"/>
      <c r="Q86" s="507"/>
      <c r="R86" s="507"/>
      <c r="S86" s="488">
        <f t="shared" si="13"/>
        <v>0.25</v>
      </c>
      <c r="T86" s="495"/>
      <c r="U86" s="488"/>
      <c r="V86" s="488"/>
      <c r="W86" s="503" t="s">
        <v>339</v>
      </c>
      <c r="X86" s="490" t="s">
        <v>322</v>
      </c>
    </row>
    <row r="87" spans="1:28" s="433" customFormat="1" ht="60">
      <c r="A87" s="426">
        <v>5</v>
      </c>
      <c r="B87" s="456" t="str">
        <f>+'[1]2. PAI 2025'!B51</f>
        <v>IDT5</v>
      </c>
      <c r="C87" s="456" t="str">
        <f>+'2. PAI 2025'!C51</f>
        <v>Actualizar e implementar Plan Estratégico de Tecnologías -PETI</v>
      </c>
      <c r="D87" s="456" t="str">
        <f>+'2. PAI 2025'!D51</f>
        <v>(1) Documento PETI
(3) Informes trimestrales de avance</v>
      </c>
      <c r="E87" s="442">
        <f>+'[1]2. PAI 2025'!F51</f>
        <v>46006</v>
      </c>
      <c r="F87" s="522">
        <f>+'[1]2. PAI 2025'!G51</f>
        <v>4</v>
      </c>
      <c r="G87" s="441">
        <f>+'[1]2. PAI 2025'!I51</f>
        <v>1</v>
      </c>
      <c r="H87" s="444">
        <f>+'[1]2. PAI 2025'!M51</f>
        <v>1</v>
      </c>
      <c r="I87" s="443">
        <f>+'[1]2. PAI 2025'!Q51</f>
        <v>1</v>
      </c>
      <c r="J87" s="445">
        <f>+'[1]2. PAI 2025'!U51</f>
        <v>1</v>
      </c>
      <c r="K87" s="432">
        <f>+G87/$F$87</f>
        <v>0.25</v>
      </c>
      <c r="L87" s="432">
        <f>+H87/$F$87</f>
        <v>0.25</v>
      </c>
      <c r="M87" s="432">
        <f>+I87/$F$87</f>
        <v>0.25</v>
      </c>
      <c r="N87" s="432">
        <f t="shared" ref="N87" si="16">+J87/$F$87</f>
        <v>0.25</v>
      </c>
      <c r="O87" s="497">
        <v>1</v>
      </c>
      <c r="P87" s="497"/>
      <c r="Q87" s="507"/>
      <c r="R87" s="507"/>
      <c r="S87" s="488">
        <f t="shared" si="13"/>
        <v>0.25</v>
      </c>
      <c r="T87" s="495"/>
      <c r="U87" s="488"/>
      <c r="V87" s="488"/>
      <c r="W87" s="503" t="s">
        <v>340</v>
      </c>
      <c r="X87" s="490" t="s">
        <v>322</v>
      </c>
    </row>
    <row r="88" spans="1:28" s="433" customFormat="1" ht="71.25">
      <c r="A88" s="426">
        <v>6</v>
      </c>
      <c r="B88" s="456" t="str">
        <f>+'[1]2. PAI 2025'!B52</f>
        <v>IDT6</v>
      </c>
      <c r="C88" s="456" t="str">
        <f>+'2. PAI 2025'!C52</f>
        <v>Actualizar e implementar Plan de Seguridad y Privacidad de la Información</v>
      </c>
      <c r="D88" s="456" t="str">
        <f>+'2. PAI 2025'!D52</f>
        <v xml:space="preserve">(1) Documento Plan de Seguridad y Privacidad de la Información
(3) Informes trimestrales de avance </v>
      </c>
      <c r="E88" s="442">
        <f>+'[1]2. PAI 2025'!F52</f>
        <v>46006</v>
      </c>
      <c r="F88" s="522">
        <f>+'[1]2. PAI 2025'!G52</f>
        <v>4</v>
      </c>
      <c r="G88" s="441">
        <f>+'[1]2. PAI 2025'!I52</f>
        <v>1</v>
      </c>
      <c r="H88" s="444">
        <f>+'[1]2. PAI 2025'!M52</f>
        <v>1</v>
      </c>
      <c r="I88" s="443">
        <f>+'[1]2. PAI 2025'!Q52</f>
        <v>1</v>
      </c>
      <c r="J88" s="445">
        <f>+'[1]2. PAI 2025'!U52</f>
        <v>1</v>
      </c>
      <c r="K88" s="432">
        <f>+G88/$F$88</f>
        <v>0.25</v>
      </c>
      <c r="L88" s="432">
        <f>+H88/$F$88</f>
        <v>0.25</v>
      </c>
      <c r="M88" s="432">
        <f>+I88/$F$88</f>
        <v>0.25</v>
      </c>
      <c r="N88" s="432">
        <f t="shared" ref="N88" si="17">+J88/$F$88</f>
        <v>0.25</v>
      </c>
      <c r="O88" s="497">
        <v>1</v>
      </c>
      <c r="P88" s="497"/>
      <c r="Q88" s="507"/>
      <c r="R88" s="507"/>
      <c r="S88" s="488">
        <f t="shared" si="13"/>
        <v>0.25</v>
      </c>
      <c r="T88" s="495"/>
      <c r="U88" s="488"/>
      <c r="V88" s="488"/>
      <c r="W88" s="503" t="s">
        <v>341</v>
      </c>
      <c r="X88" s="490" t="s">
        <v>322</v>
      </c>
    </row>
    <row r="89" spans="1:28" s="433" customFormat="1" ht="85.5">
      <c r="A89" s="426">
        <v>7</v>
      </c>
      <c r="B89" s="456" t="str">
        <f>+'[1]2. PAI 2025'!B53</f>
        <v>IDT7</v>
      </c>
      <c r="C89" s="456" t="str">
        <f>+'2. PAI 2025'!C53</f>
        <v>Actualizar e implementar Plan de Tratamiento de Riesgos de Seguridad y la Privacidad de la información</v>
      </c>
      <c r="D89" s="456" t="str">
        <f>+'2. PAI 2025'!D53</f>
        <v xml:space="preserve">(1) Plan de Tratamiento de Riesgos de Seguridad y la Privacidad de la información actualizado
(3) Informes trimestrales de avance </v>
      </c>
      <c r="E89" s="442">
        <f>+'[1]2. PAI 2025'!F53</f>
        <v>46006</v>
      </c>
      <c r="F89" s="522">
        <f>+'[1]2. PAI 2025'!G53</f>
        <v>4</v>
      </c>
      <c r="G89" s="441">
        <f>+'[1]2. PAI 2025'!I53</f>
        <v>1</v>
      </c>
      <c r="H89" s="444">
        <f>+'[1]2. PAI 2025'!M53</f>
        <v>1</v>
      </c>
      <c r="I89" s="443">
        <f>+'[1]2. PAI 2025'!Q53</f>
        <v>1</v>
      </c>
      <c r="J89" s="445">
        <f>+'[1]2. PAI 2025'!U53</f>
        <v>1</v>
      </c>
      <c r="K89" s="432">
        <f>+G89/$F$89</f>
        <v>0.25</v>
      </c>
      <c r="L89" s="432">
        <f>+H89/$F$89</f>
        <v>0.25</v>
      </c>
      <c r="M89" s="432">
        <f>+I89/$F$89</f>
        <v>0.25</v>
      </c>
      <c r="N89" s="432">
        <f t="shared" ref="N89" si="18">+J89/$F$89</f>
        <v>0.25</v>
      </c>
      <c r="O89" s="497">
        <v>1</v>
      </c>
      <c r="P89" s="497"/>
      <c r="Q89" s="507"/>
      <c r="R89" s="507"/>
      <c r="S89" s="488">
        <f t="shared" si="13"/>
        <v>0.25</v>
      </c>
      <c r="T89" s="495"/>
      <c r="U89" s="488"/>
      <c r="V89" s="488"/>
      <c r="W89" s="503" t="s">
        <v>342</v>
      </c>
      <c r="X89" s="490" t="s">
        <v>322</v>
      </c>
    </row>
    <row r="90" spans="1:28" s="433" customFormat="1" ht="40.5" customHeight="1" thickBot="1">
      <c r="A90" s="464"/>
      <c r="B90" s="465"/>
      <c r="C90" s="465"/>
      <c r="D90" s="466"/>
      <c r="E90" s="467"/>
      <c r="F90" s="576"/>
      <c r="G90" s="576"/>
      <c r="H90" s="576"/>
      <c r="I90" s="576"/>
      <c r="J90" s="576"/>
      <c r="K90" s="526">
        <f>+SUM(G83:G89)/SUM($F$83:$F$89)</f>
        <v>0.18181818181818182</v>
      </c>
      <c r="L90" s="526">
        <f t="shared" ref="L90" si="19">+SUM(H83:H89)/SUM($F$83:$F$89)</f>
        <v>0.27272727272727271</v>
      </c>
      <c r="M90" s="526">
        <f>+SUM(I83:I89)/SUM($F$83:$F$89)</f>
        <v>0.27272727272727271</v>
      </c>
      <c r="N90" s="526">
        <f>+SUM(J83:J89)/SUM($F$83:$F$89)</f>
        <v>0.27272727272727271</v>
      </c>
      <c r="O90" s="526"/>
      <c r="P90" s="526"/>
      <c r="Q90" s="439"/>
      <c r="R90" s="439"/>
      <c r="S90" s="526">
        <f>+SUM(O83:O89)/SUM($F$83:$F$89)</f>
        <v>0.18181818181818182</v>
      </c>
      <c r="T90" s="526">
        <f>+SUM(P83:P89)/SUM($F$83:$F$89)</f>
        <v>0</v>
      </c>
      <c r="U90" s="526">
        <f>+SUM(Q83:Q89)/SUM($F$83:$F$89)</f>
        <v>0</v>
      </c>
      <c r="V90" s="526">
        <f>+SUM(R83:R89)/SUM($F$83:$F$89)</f>
        <v>0</v>
      </c>
      <c r="W90" s="478"/>
      <c r="X90" s="479"/>
      <c r="Z90" s="420"/>
      <c r="AA90" s="420"/>
      <c r="AB90" s="420"/>
    </row>
    <row r="91" spans="1:28" s="433" customFormat="1" ht="14.25">
      <c r="A91" s="420"/>
      <c r="B91" s="420"/>
      <c r="C91" s="420"/>
      <c r="D91" s="420"/>
      <c r="E91" s="420"/>
      <c r="F91" s="420"/>
      <c r="G91" s="575" t="s">
        <v>343</v>
      </c>
      <c r="H91" s="575" t="s">
        <v>344</v>
      </c>
      <c r="I91" s="575" t="s">
        <v>345</v>
      </c>
      <c r="J91" s="575" t="s">
        <v>346</v>
      </c>
      <c r="K91" s="420"/>
      <c r="L91" s="420"/>
      <c r="M91" s="420"/>
      <c r="N91" s="420"/>
      <c r="Z91" s="420"/>
      <c r="AA91" s="420"/>
      <c r="AB91" s="420"/>
    </row>
    <row r="92" spans="1:28" ht="39.6" customHeight="1">
      <c r="A92" s="610" t="s">
        <v>347</v>
      </c>
      <c r="B92" s="611"/>
      <c r="C92" s="611"/>
      <c r="D92" s="611"/>
      <c r="E92" s="612"/>
      <c r="F92" s="517">
        <f>+COUNT($F$40:$F$89)</f>
        <v>45</v>
      </c>
      <c r="G92" s="517">
        <f>+COUNT($G$40:$G$89)</f>
        <v>20</v>
      </c>
      <c r="H92" s="518">
        <f>+COUNT($H$40:$H$89)</f>
        <v>33</v>
      </c>
      <c r="I92" s="519">
        <f>+COUNT($I$40:$I$89)</f>
        <v>23</v>
      </c>
      <c r="J92" s="519">
        <f>+COUNT($J$40:$J$89)</f>
        <v>39</v>
      </c>
      <c r="S92" s="513"/>
    </row>
    <row r="93" spans="1:28" ht="47.45" customHeight="1">
      <c r="A93" s="610" t="s">
        <v>348</v>
      </c>
      <c r="B93" s="611"/>
      <c r="C93" s="611"/>
      <c r="D93" s="611"/>
      <c r="E93" s="612"/>
      <c r="F93" s="517">
        <f>+SUM($F$40:$F$89)</f>
        <v>151</v>
      </c>
      <c r="G93" s="517">
        <f>+SUM($G$40:$G$89)</f>
        <v>26</v>
      </c>
      <c r="H93" s="518">
        <f>+SUM($H$40:$H$89)</f>
        <v>40</v>
      </c>
      <c r="I93" s="519">
        <f>+SUM($I$40:$I$89)</f>
        <v>33</v>
      </c>
      <c r="J93" s="519">
        <f>+SUM($J$40:$J$89)</f>
        <v>52</v>
      </c>
    </row>
    <row r="94" spans="1:28" ht="47.45" customHeight="1">
      <c r="A94" s="610" t="s">
        <v>349</v>
      </c>
      <c r="B94" s="611"/>
      <c r="C94" s="611"/>
      <c r="D94" s="611"/>
      <c r="E94" s="611"/>
      <c r="F94" s="612"/>
      <c r="G94" s="527">
        <f>+G93/$F$93</f>
        <v>0.17218543046357615</v>
      </c>
      <c r="H94" s="528">
        <f>+H93/$F$93</f>
        <v>0.26490066225165565</v>
      </c>
      <c r="I94" s="529">
        <f>+I93/$F$93</f>
        <v>0.2185430463576159</v>
      </c>
      <c r="J94" s="529">
        <f>+J93/$F$93</f>
        <v>0.3443708609271523</v>
      </c>
    </row>
    <row r="95" spans="1:28" ht="39.6" customHeight="1">
      <c r="A95" s="598" t="s">
        <v>350</v>
      </c>
      <c r="B95" s="599"/>
      <c r="C95" s="599"/>
      <c r="D95" s="599"/>
      <c r="E95" s="599"/>
      <c r="F95" s="600"/>
      <c r="G95" s="509">
        <f>+COUNT($O$40:$O$89)</f>
        <v>20</v>
      </c>
      <c r="H95" s="503">
        <f>+COUNT($P$40:$P$89)</f>
        <v>0</v>
      </c>
      <c r="I95" s="498">
        <f>+COUNT($Q$40:$Q$89)</f>
        <v>0</v>
      </c>
      <c r="J95" s="498">
        <f>+COUNT($R$40:$R$89)</f>
        <v>0</v>
      </c>
      <c r="S95" s="513"/>
    </row>
    <row r="96" spans="1:28" ht="47.45" customHeight="1">
      <c r="A96" s="598" t="s">
        <v>351</v>
      </c>
      <c r="B96" s="599"/>
      <c r="C96" s="599"/>
      <c r="D96" s="599"/>
      <c r="E96" s="599"/>
      <c r="F96" s="600"/>
      <c r="G96" s="509">
        <f>+SUM($O$40:$O$89)</f>
        <v>26</v>
      </c>
      <c r="H96" s="503">
        <f>+SUM($P$40:$P$89)</f>
        <v>0</v>
      </c>
      <c r="I96" s="498">
        <f>+COUNT($Q$40:$Q$89)</f>
        <v>0</v>
      </c>
      <c r="J96" s="498">
        <f>+COUNT($R$40:$R$89)</f>
        <v>0</v>
      </c>
    </row>
    <row r="97" spans="1:25" ht="47.45" customHeight="1">
      <c r="A97" s="598" t="s">
        <v>352</v>
      </c>
      <c r="B97" s="599"/>
      <c r="C97" s="599"/>
      <c r="D97" s="599"/>
      <c r="E97" s="599"/>
      <c r="F97" s="600"/>
      <c r="G97" s="530">
        <f>+G96/$F$93</f>
        <v>0.17218543046357615</v>
      </c>
      <c r="H97" s="531">
        <f>+H96/$F$93</f>
        <v>0</v>
      </c>
      <c r="I97" s="532">
        <f t="shared" ref="I97:J97" si="20">+I96/$F$93</f>
        <v>0</v>
      </c>
      <c r="J97" s="532">
        <f t="shared" si="20"/>
        <v>0</v>
      </c>
    </row>
    <row r="100" spans="1:25" s="552" customFormat="1" ht="42.6" customHeight="1">
      <c r="A100" s="594" t="s">
        <v>353</v>
      </c>
      <c r="B100" s="595"/>
      <c r="C100" s="554" t="s">
        <v>354</v>
      </c>
      <c r="D100" s="555" t="s">
        <v>355</v>
      </c>
      <c r="E100" s="556" t="s">
        <v>356</v>
      </c>
      <c r="F100" s="557" t="s">
        <v>357</v>
      </c>
      <c r="G100" s="558" t="s">
        <v>358</v>
      </c>
      <c r="H100" s="555" t="s">
        <v>359</v>
      </c>
      <c r="I100" s="556" t="s">
        <v>360</v>
      </c>
      <c r="J100" s="557" t="s">
        <v>361</v>
      </c>
      <c r="K100" s="558" t="s">
        <v>362</v>
      </c>
      <c r="L100" s="559" t="s">
        <v>363</v>
      </c>
      <c r="M100" s="561" t="s">
        <v>364</v>
      </c>
      <c r="N100" s="561" t="s">
        <v>365</v>
      </c>
      <c r="O100" s="561" t="s">
        <v>366</v>
      </c>
      <c r="P100" s="561" t="s">
        <v>367</v>
      </c>
      <c r="Q100" s="561" t="s">
        <v>368</v>
      </c>
      <c r="R100" s="561" t="s">
        <v>369</v>
      </c>
      <c r="S100" s="561" t="s">
        <v>370</v>
      </c>
      <c r="T100" s="561" t="s">
        <v>371</v>
      </c>
      <c r="U100" s="553"/>
      <c r="V100" s="553"/>
      <c r="W100" s="553"/>
      <c r="X100" s="553"/>
      <c r="Y100" s="553"/>
    </row>
    <row r="101" spans="1:25" ht="30" customHeight="1">
      <c r="A101" s="596" t="s">
        <v>372</v>
      </c>
      <c r="B101" s="597"/>
      <c r="C101" s="562">
        <f>+SUM(_xlfn.ANCHORARRAY(F40))</f>
        <v>33</v>
      </c>
      <c r="D101" s="563">
        <f>+SUM(G40:G47)</f>
        <v>8</v>
      </c>
      <c r="E101" s="563">
        <f>+SUM(O40:O47)</f>
        <v>8</v>
      </c>
      <c r="F101" s="564">
        <f>+SUM(H40:H47)</f>
        <v>8</v>
      </c>
      <c r="G101" s="564">
        <f>+SUM(P40:P47)</f>
        <v>0</v>
      </c>
      <c r="H101" s="563">
        <f>+SUM(I40:I47)</f>
        <v>9</v>
      </c>
      <c r="I101" s="563">
        <f>+SUM(Q40:Q47)</f>
        <v>0</v>
      </c>
      <c r="J101" s="564">
        <f>+SUM(J40:J47)</f>
        <v>8</v>
      </c>
      <c r="K101" s="564">
        <f>+SUM(R40:R47)</f>
        <v>0</v>
      </c>
      <c r="L101" s="565">
        <f>+B3</f>
        <v>8</v>
      </c>
      <c r="M101" s="563">
        <f>+COUNT(G40:G47)</f>
        <v>4</v>
      </c>
      <c r="N101" s="563">
        <f>+COUNT(O40:O47)</f>
        <v>4</v>
      </c>
      <c r="O101" s="563">
        <f>+COUNT(H40:H47)</f>
        <v>5</v>
      </c>
      <c r="P101" s="563">
        <f>+COUNT(P40:P47)</f>
        <v>0</v>
      </c>
      <c r="Q101" s="563">
        <f>+COUNT(I40:I47)</f>
        <v>6</v>
      </c>
      <c r="R101" s="563">
        <f>+COUNT(Q40:Q47)</f>
        <v>0</v>
      </c>
      <c r="S101" s="563">
        <f>+COUNT(J40:J47)</f>
        <v>6</v>
      </c>
      <c r="T101" s="563">
        <f>+COUNT(R40:R47)</f>
        <v>0</v>
      </c>
    </row>
    <row r="102" spans="1:25" ht="30" customHeight="1">
      <c r="A102" s="596" t="s">
        <v>125</v>
      </c>
      <c r="B102" s="597"/>
      <c r="C102" s="562">
        <f>+SUM(F49:F57)</f>
        <v>37</v>
      </c>
      <c r="D102" s="563">
        <f>+SUM(G49:G57)</f>
        <v>2</v>
      </c>
      <c r="E102" s="563">
        <f>+SUM(O49:O57)</f>
        <v>2</v>
      </c>
      <c r="F102" s="564">
        <f>+SUM(H49:H57)</f>
        <v>9</v>
      </c>
      <c r="G102" s="564">
        <f>+SUM(P49:P57)</f>
        <v>0</v>
      </c>
      <c r="H102" s="563">
        <f>+SUM(I49:I57)</f>
        <v>10</v>
      </c>
      <c r="I102" s="563">
        <f>+SUM(Q49:Q57)</f>
        <v>0</v>
      </c>
      <c r="J102" s="564">
        <f>+SUM(J49:J57)</f>
        <v>16</v>
      </c>
      <c r="K102" s="564">
        <f>+SUM(R49:R57)</f>
        <v>0</v>
      </c>
      <c r="L102" s="565">
        <f t="shared" ref="L102:L106" si="21">+B4</f>
        <v>9</v>
      </c>
      <c r="M102" s="563">
        <f>+COUNT(G49:G57)</f>
        <v>2</v>
      </c>
      <c r="N102" s="563">
        <f>+COUNT(O49:O57)</f>
        <v>2</v>
      </c>
      <c r="O102" s="563">
        <f>+COUNT(H49:H57)</f>
        <v>7</v>
      </c>
      <c r="P102" s="563">
        <f>+COUNT(P49:P57)</f>
        <v>0</v>
      </c>
      <c r="Q102" s="563">
        <f>+COUNT(I49:I57)</f>
        <v>5</v>
      </c>
      <c r="R102" s="563">
        <f>+COUNT(Q49:Q57)</f>
        <v>0</v>
      </c>
      <c r="S102" s="563">
        <f>+COUNT(J49:J57)</f>
        <v>8</v>
      </c>
      <c r="T102" s="563">
        <f>+COUNT(R49:R57)</f>
        <v>0</v>
      </c>
    </row>
    <row r="103" spans="1:25" ht="30" customHeight="1">
      <c r="A103" s="596" t="s">
        <v>373</v>
      </c>
      <c r="B103" s="597"/>
      <c r="C103" s="562">
        <f>+SUM(F59:F64)</f>
        <v>20</v>
      </c>
      <c r="D103" s="563">
        <f>+SUM(G59:G64)</f>
        <v>3</v>
      </c>
      <c r="E103" s="563">
        <f>+SUM(O59:O64)</f>
        <v>3</v>
      </c>
      <c r="F103" s="564">
        <f>+SUM(H59:H64)</f>
        <v>5</v>
      </c>
      <c r="G103" s="564">
        <f>+SUM(P59:P64)</f>
        <v>0</v>
      </c>
      <c r="H103" s="563">
        <f>+SUM(I59:I64)</f>
        <v>3</v>
      </c>
      <c r="I103" s="563">
        <f>+SUM(Q59:Q64)</f>
        <v>0</v>
      </c>
      <c r="J103" s="564">
        <f>+SUM(J59:J64)</f>
        <v>9</v>
      </c>
      <c r="K103" s="564">
        <f>+SUM(R59:R64)</f>
        <v>0</v>
      </c>
      <c r="L103" s="565">
        <f t="shared" si="21"/>
        <v>6</v>
      </c>
      <c r="M103" s="563">
        <f>+COUNT(G59:G64)</f>
        <v>1</v>
      </c>
      <c r="N103" s="563">
        <f>+COUNT(O59:O64)</f>
        <v>1</v>
      </c>
      <c r="O103" s="563">
        <f>+COUNT(H59:H64)</f>
        <v>3</v>
      </c>
      <c r="P103" s="563">
        <f>+COUNT(P59:P64)</f>
        <v>0</v>
      </c>
      <c r="Q103" s="563">
        <f>+COUNT(I59:I64)</f>
        <v>1</v>
      </c>
      <c r="R103" s="563">
        <f>+COUNT(Q59:Q64)</f>
        <v>0</v>
      </c>
      <c r="S103" s="563">
        <f>+COUNT(J59:J64)</f>
        <v>6</v>
      </c>
      <c r="T103" s="563">
        <f>+COUNT(R59:R64)</f>
        <v>0</v>
      </c>
    </row>
    <row r="104" spans="1:25" ht="30" customHeight="1">
      <c r="A104" s="596" t="s">
        <v>374</v>
      </c>
      <c r="B104" s="597"/>
      <c r="C104" s="562">
        <f>+SUM(F66:F69)</f>
        <v>7</v>
      </c>
      <c r="D104" s="563">
        <f>+SUM(G66:G69)</f>
        <v>0</v>
      </c>
      <c r="E104" s="563">
        <f>+SUM(O66:O69)</f>
        <v>0</v>
      </c>
      <c r="F104" s="564">
        <f>+SUM(H66:H69)</f>
        <v>2</v>
      </c>
      <c r="G104" s="564">
        <f>+SUM(P66:P69)</f>
        <v>0</v>
      </c>
      <c r="H104" s="563">
        <f>+SUM(I66:I69)</f>
        <v>3</v>
      </c>
      <c r="I104" s="563">
        <f>+SUM(Q66:Q69)</f>
        <v>0</v>
      </c>
      <c r="J104" s="564">
        <f>+SUM(J66:J69)</f>
        <v>2</v>
      </c>
      <c r="K104" s="564">
        <f>+SUM(R66:R69)</f>
        <v>0</v>
      </c>
      <c r="L104" s="565">
        <f t="shared" si="21"/>
        <v>4</v>
      </c>
      <c r="M104" s="563">
        <f>+COUNT(G66:G69)</f>
        <v>0</v>
      </c>
      <c r="N104" s="563">
        <f>+COUNT(O66:O69)</f>
        <v>0</v>
      </c>
      <c r="O104" s="563">
        <f>+COUNT(H66:H69)</f>
        <v>2</v>
      </c>
      <c r="P104" s="563">
        <f>+COUNT(P66:P69)</f>
        <v>0</v>
      </c>
      <c r="Q104" s="563">
        <f>+COUNT(I66:I69)</f>
        <v>3</v>
      </c>
      <c r="R104" s="563">
        <f>+COUNT(Q66:Q69)</f>
        <v>0</v>
      </c>
      <c r="S104" s="563">
        <f>+COUNT(J66:J69)</f>
        <v>2</v>
      </c>
      <c r="T104" s="563">
        <f>+COUNT(R66:R69)</f>
        <v>0</v>
      </c>
    </row>
    <row r="105" spans="1:25" ht="30" customHeight="1">
      <c r="A105" s="596" t="s">
        <v>375</v>
      </c>
      <c r="B105" s="597"/>
      <c r="C105" s="562">
        <f>+SUM(F83:F89)</f>
        <v>22</v>
      </c>
      <c r="D105" s="563">
        <f>+SUM(G83:G89)</f>
        <v>4</v>
      </c>
      <c r="E105" s="563">
        <f>+SUM(O83:O89)</f>
        <v>4</v>
      </c>
      <c r="F105" s="564">
        <f>+SUM(H83:H89)</f>
        <v>6</v>
      </c>
      <c r="G105" s="564">
        <f>+SUM(P83:P89)</f>
        <v>0</v>
      </c>
      <c r="H105" s="563">
        <f>+SUM(I83:I89)</f>
        <v>6</v>
      </c>
      <c r="I105" s="563">
        <f>+SUM(Q83:Q89)</f>
        <v>0</v>
      </c>
      <c r="J105" s="564">
        <f>+SUM(J83:J89)</f>
        <v>6</v>
      </c>
      <c r="K105" s="564">
        <f>+SUM(R83:R89)</f>
        <v>0</v>
      </c>
      <c r="L105" s="565">
        <f t="shared" si="21"/>
        <v>7</v>
      </c>
      <c r="M105" s="563">
        <f>+COUNT(G83:G89)</f>
        <v>4</v>
      </c>
      <c r="N105" s="563">
        <f>+COUNT(O83:O89)</f>
        <v>4</v>
      </c>
      <c r="O105" s="563">
        <f>+COUNT(H83:H89)</f>
        <v>6</v>
      </c>
      <c r="P105" s="563">
        <f>+COUNT(P83:P89)</f>
        <v>0</v>
      </c>
      <c r="Q105" s="563">
        <f>+COUNT(I83:I89)</f>
        <v>6</v>
      </c>
      <c r="R105" s="563">
        <f>+COUNT(Q83:Q89)</f>
        <v>0</v>
      </c>
      <c r="S105" s="563">
        <f>+COUNT(J83:J89)</f>
        <v>6</v>
      </c>
      <c r="T105" s="563">
        <f>+COUNT(R83:R89)</f>
        <v>0</v>
      </c>
    </row>
    <row r="106" spans="1:25" ht="30" customHeight="1">
      <c r="A106" s="596" t="s">
        <v>376</v>
      </c>
      <c r="B106" s="597"/>
      <c r="C106" s="562">
        <f>+SUM(F71:F81)</f>
        <v>32</v>
      </c>
      <c r="D106" s="563">
        <f>+SUM(G71:G81)</f>
        <v>9</v>
      </c>
      <c r="E106" s="563">
        <f>+SUM(O71:O81)</f>
        <v>9</v>
      </c>
      <c r="F106" s="564">
        <f>+SUM(H71:H81)</f>
        <v>10</v>
      </c>
      <c r="G106" s="564">
        <f>+SUM(P71:P81)</f>
        <v>0</v>
      </c>
      <c r="H106" s="563">
        <f>+SUM(I71:I81)</f>
        <v>2</v>
      </c>
      <c r="I106" s="563">
        <f>+SUM(Q71:Q81)</f>
        <v>0</v>
      </c>
      <c r="J106" s="564">
        <f>+SUM(J71:J81)</f>
        <v>11</v>
      </c>
      <c r="K106" s="564">
        <f>+SUM(R71:R81)</f>
        <v>0</v>
      </c>
      <c r="L106" s="565">
        <f t="shared" si="21"/>
        <v>11</v>
      </c>
      <c r="M106" s="563">
        <f>+COUNT(G71:G81)</f>
        <v>9</v>
      </c>
      <c r="N106" s="563">
        <f>+COUNT(O71:O81)</f>
        <v>9</v>
      </c>
      <c r="O106" s="563">
        <f>+COUNT(H71:H81)</f>
        <v>10</v>
      </c>
      <c r="P106" s="563">
        <f>+COUNT(P71:P81)</f>
        <v>0</v>
      </c>
      <c r="Q106" s="563">
        <f>+COUNT(I71:I81)</f>
        <v>2</v>
      </c>
      <c r="R106" s="563">
        <f>+COUNT(Q71:Q81)</f>
        <v>0</v>
      </c>
      <c r="S106" s="563">
        <f>+COUNT(J71:J81)</f>
        <v>11</v>
      </c>
      <c r="T106" s="563">
        <f>+COUNT(R71:R81)</f>
        <v>0</v>
      </c>
    </row>
    <row r="107" spans="1:25" ht="30" customHeight="1">
      <c r="A107" s="594" t="s">
        <v>377</v>
      </c>
      <c r="B107" s="595"/>
      <c r="C107" s="551">
        <f>+SUM(C101:C106)</f>
        <v>151</v>
      </c>
      <c r="D107" s="551">
        <f t="shared" ref="D107:R107" si="22">+SUM(D101:D106)</f>
        <v>26</v>
      </c>
      <c r="E107" s="551">
        <f t="shared" si="22"/>
        <v>26</v>
      </c>
      <c r="F107" s="551">
        <f>+SUM(F101:F106)</f>
        <v>40</v>
      </c>
      <c r="G107" s="551">
        <f t="shared" si="22"/>
        <v>0</v>
      </c>
      <c r="H107" s="551">
        <f>+SUM(H101:H106)</f>
        <v>33</v>
      </c>
      <c r="I107" s="551">
        <f>+SUM(I101:I106)</f>
        <v>0</v>
      </c>
      <c r="J107" s="551">
        <f>+SUM(J101:J106)</f>
        <v>52</v>
      </c>
      <c r="K107" s="551">
        <f t="shared" si="22"/>
        <v>0</v>
      </c>
      <c r="L107" s="551">
        <f t="shared" si="22"/>
        <v>45</v>
      </c>
      <c r="M107" s="551">
        <f>+SUM(M101:M106)</f>
        <v>20</v>
      </c>
      <c r="N107" s="551">
        <f t="shared" si="22"/>
        <v>20</v>
      </c>
      <c r="O107" s="551">
        <f t="shared" si="22"/>
        <v>33</v>
      </c>
      <c r="P107" s="551">
        <f t="shared" si="22"/>
        <v>0</v>
      </c>
      <c r="Q107" s="551">
        <f>+SUM(Q101:Q106)</f>
        <v>23</v>
      </c>
      <c r="R107" s="551">
        <f t="shared" si="22"/>
        <v>0</v>
      </c>
      <c r="S107" s="551">
        <f>+SUM(S101:S106)</f>
        <v>39</v>
      </c>
      <c r="T107" s="551">
        <f>+SUM(T101:T106)</f>
        <v>0</v>
      </c>
    </row>
    <row r="108" spans="1:25" ht="15" customHeight="1">
      <c r="D108" s="514"/>
      <c r="E108" s="560"/>
    </row>
    <row r="111" spans="1:25" ht="40.9" customHeight="1">
      <c r="A111" s="593" t="s">
        <v>378</v>
      </c>
      <c r="B111" s="593"/>
      <c r="C111" s="593"/>
      <c r="D111" s="593"/>
      <c r="F111" s="593" t="s">
        <v>379</v>
      </c>
      <c r="G111" s="593"/>
      <c r="H111" s="593"/>
      <c r="I111" s="593"/>
      <c r="J111" s="593"/>
      <c r="K111" s="593"/>
      <c r="M111" s="593" t="s">
        <v>380</v>
      </c>
      <c r="N111" s="593"/>
      <c r="O111" s="593"/>
      <c r="P111" s="593"/>
      <c r="Q111" s="593"/>
      <c r="R111" s="593"/>
      <c r="T111" s="593" t="s">
        <v>381</v>
      </c>
      <c r="U111" s="593"/>
      <c r="V111" s="593"/>
      <c r="W111" s="593"/>
    </row>
  </sheetData>
  <autoFilter ref="A39:Y90" xr:uid="{A8520A94-74F1-4000-BCBC-39549540BBE9}"/>
  <mergeCells count="25">
    <mergeCell ref="A97:F97"/>
    <mergeCell ref="O1:AA1"/>
    <mergeCell ref="A38:A39"/>
    <mergeCell ref="B38:D38"/>
    <mergeCell ref="E38:F38"/>
    <mergeCell ref="G38:L38"/>
    <mergeCell ref="O38:V38"/>
    <mergeCell ref="W38:X38"/>
    <mergeCell ref="A92:E92"/>
    <mergeCell ref="A93:E93"/>
    <mergeCell ref="A94:F94"/>
    <mergeCell ref="A95:F95"/>
    <mergeCell ref="A96:F96"/>
    <mergeCell ref="T111:W111"/>
    <mergeCell ref="A100:B100"/>
    <mergeCell ref="A101:B101"/>
    <mergeCell ref="A102:B102"/>
    <mergeCell ref="A103:B103"/>
    <mergeCell ref="A104:B104"/>
    <mergeCell ref="A105:B105"/>
    <mergeCell ref="A106:B106"/>
    <mergeCell ref="A107:B107"/>
    <mergeCell ref="A111:D111"/>
    <mergeCell ref="F111:K111"/>
    <mergeCell ref="M111:R111"/>
  </mergeCells>
  <conditionalFormatting sqref="N3:N8">
    <cfRule type="dataBar" priority="1">
      <dataBar>
        <cfvo type="min"/>
        <cfvo type="max"/>
        <color rgb="FF638EC6"/>
      </dataBar>
      <extLst>
        <ext xmlns:x14="http://schemas.microsoft.com/office/spreadsheetml/2009/9/main" uri="{B025F937-C7B1-47D3-B67F-A62EFF666E3E}">
          <x14:id>{18285DFF-944E-407A-A51F-24C95C7C5C95}</x14:id>
        </ext>
      </extLst>
    </cfRule>
  </conditionalFormatting>
  <hyperlinks>
    <hyperlink ref="X51" r:id="rId1" display="https://colombiacompra.pensemos.com/suiteve/pln/searchers?soa=6&amp;mdl=pln&amp;_sveVrs=1004020250228&amp;&amp;link=1&amp;mis=pln-D-1024" xr:uid="{890A21DC-B5FF-49EE-A035-C69B4AE3596C}"/>
    <hyperlink ref="X57" r:id="rId2" display="https://colombiacompra.pensemos.com/suiteve/pln/searchers?soa=6&amp;mdl=pln&amp;_sveVrs=1004020250228&amp;&amp;link=1&amp;mis=pln-D-1024" xr:uid="{920530ED-7ECC-465F-9511-A3E6013339C3}"/>
    <hyperlink ref="X56" r:id="rId3" display="https://colombiacompra.pensemos.com/suiteve/pln/searchers?soa=6&amp;mdl=pln&amp;_sveVrs=1004020250228&amp;&amp;link=1&amp;mis=pln-D-1024" xr:uid="{C5106B38-03CB-4945-9D38-DD4E27BE070E}"/>
    <hyperlink ref="X55" r:id="rId4" display="https://colombiacompra.pensemos.com/suiteve/pln/searchers?soa=6&amp;mdl=pln&amp;_sveVrs=1004020250228&amp;&amp;link=1&amp;mis=pln-D-1024" xr:uid="{E8F786EC-0052-49B0-9EFD-ECC082E03A7A}"/>
    <hyperlink ref="X54" r:id="rId5" display="https://colombiacompra.pensemos.com/suiteve/pln/searchers?soa=6&amp;mdl=pln&amp;_sveVrs=1004020250228&amp;&amp;link=1&amp;mis=pln-D-1024" xr:uid="{4B852D75-E1F5-46DD-BBAD-D3519C5DA9C6}"/>
    <hyperlink ref="X61" r:id="rId6" display="https://colombiacompra.pensemos.com/suiteve/pln/searchers?soa=6&amp;mdl=pln&amp;_sveVrs=1004020250228&amp;&amp;link=1&amp;mis=pln-D-1024" xr:uid="{554FB7A5-3DE6-45BB-90C2-A414404120DC}"/>
    <hyperlink ref="X68" r:id="rId7" display="https://colombiacompra.pensemos.com/suiteve/pln/searchers?soa=6&amp;mdl=pln&amp;_sveVrs=1004020250228&amp;&amp;link=1&amp;mis=pln-D-1024" xr:uid="{7F0C3EEA-A353-44ED-973E-FA9D20540D5D}"/>
    <hyperlink ref="X69" r:id="rId8" display="https://colombiacompra.pensemos.com/suiteve/pln/searchers?soa=6&amp;mdl=pln&amp;_sveVrs=1004020250228&amp;&amp;link=1&amp;mis=pln-D-1024" xr:uid="{BB3BBA8E-F568-4FB3-B267-C2F68A7B04EB}"/>
    <hyperlink ref="X71" r:id="rId9" display="https://colombiacompra.pensemos.com/suiteve/pln/searchers?soa=6&amp;mdl=pln&amp;_sveVrs=1004020250228&amp;&amp;link=1&amp;mis=pln-D-1024" xr:uid="{F0430331-198A-4D89-AFCD-2DF7E1F612C8}"/>
    <hyperlink ref="X85" r:id="rId10" display="https://colombiacompra.pensemos.com/suiteve/pln/searchers?soa=6&amp;mdl=pln&amp;_sveVrs=1004020250228&amp;&amp;link=1&amp;mis=pln-D-1024" xr:uid="{67DCF806-C077-4FB3-AB3D-CB011B9A0FB5}"/>
    <hyperlink ref="X83" r:id="rId11" display="https://colombiacompra.pensemos.com/suiteve/pln/searchers?soa=6&amp;mdl=pln&amp;_sveVrs=1004020250228&amp;&amp;link=1&amp;mis=pln-D-1024" xr:uid="{BF7FA7D8-9ABC-4ACB-9490-8C5D2A021203}"/>
    <hyperlink ref="X80" r:id="rId12" display="https://colombiacompra.pensemos.com/suiteve/pln/searchers?soa=6&amp;mdl=pln&amp;_sveVrs=1004020250228&amp;&amp;link=1&amp;mis=pln-D-1024" xr:uid="{BB3E4E71-6BF5-40EF-91D4-133711468BED}"/>
    <hyperlink ref="X50" r:id="rId13" display="https://colombiacompra.pensemos.com/suiteve/pln/searchers?soa=6&amp;mdl=pln&amp;_sveVrs=1004020250228&amp;&amp;link=1&amp;mis=pln-D-1024" xr:uid="{043F921D-B735-4AAC-8377-5FFF82EE19B8}"/>
    <hyperlink ref="X49" r:id="rId14" display="https://colombiacompra.pensemos.com/suiteve/pln/searchers?soa=6&amp;mdl=pln&amp;_sveVrs=1004020250228&amp;&amp;link=1&amp;mis=pln-D-1024" xr:uid="{A2353B39-3390-43A0-8D27-C30D91755A2F}"/>
    <hyperlink ref="X46" r:id="rId15" display="https://colombiacompra.pensemos.com/suiteve/pln/searchers?soa=6&amp;mdl=pln&amp;_sveVrs=1004020250228&amp;&amp;link=1&amp;mis=pln-D-1024" xr:uid="{7FF77137-6FAD-4522-A77B-963E76958611}"/>
    <hyperlink ref="X89" r:id="rId16" xr:uid="{BEEF9453-5640-4C6C-B9BD-DCF62D4094F1}"/>
    <hyperlink ref="X88" r:id="rId17" xr:uid="{2935076B-5E33-42AF-B57A-F2317CAC2861}"/>
    <hyperlink ref="X87" r:id="rId18" xr:uid="{C66F9244-5FDA-46FB-967B-A2099F10152B}"/>
    <hyperlink ref="X86" r:id="rId19" xr:uid="{17324E62-75F4-46AC-9E21-070D9AA52501}"/>
    <hyperlink ref="X81" r:id="rId20" xr:uid="{24F5BCD3-95DB-4969-9D1B-790E78AA3DC9}"/>
    <hyperlink ref="X79" r:id="rId21" xr:uid="{BF0D29C3-47EF-48EB-AFD3-ED713B46CFA5}"/>
    <hyperlink ref="X78" r:id="rId22" xr:uid="{DC95FCB6-842B-4502-818E-2ED790521C0F}"/>
    <hyperlink ref="X77" r:id="rId23" xr:uid="{6BB44BC2-5EF3-4173-A092-1A1A15B896F4}"/>
    <hyperlink ref="X76" r:id="rId24" xr:uid="{F48F2181-7787-4AEF-8EF3-B9D8B77F0165}"/>
    <hyperlink ref="X75" r:id="rId25" xr:uid="{26A6874E-6C3B-4CE8-8F64-970B0F612E7D}"/>
    <hyperlink ref="X73" r:id="rId26" xr:uid="{EA3EA9E2-A8BD-4C59-8564-BFACFF389808}"/>
    <hyperlink ref="X72" r:id="rId27" xr:uid="{8B96DF20-471B-462A-BDE8-2181DC69A66A}"/>
    <hyperlink ref="X60" r:id="rId28" xr:uid="{DDCECDD3-E7CF-488D-9C20-A68DCE0826F5}"/>
    <hyperlink ref="X53" r:id="rId29" xr:uid="{8BB23F4B-BC55-4849-A0D0-1A9DDF4E9CB2}"/>
    <hyperlink ref="X52" r:id="rId30" xr:uid="{C426EB7D-3FEB-4D38-B6A6-B899C3E8B0F9}"/>
    <hyperlink ref="X47" r:id="rId31" xr:uid="{0236D299-8F38-4A38-8541-C211B4B2D987}"/>
    <hyperlink ref="X43" r:id="rId32" xr:uid="{D19FD197-152B-42C3-AF38-77A12B321261}"/>
    <hyperlink ref="X41" r:id="rId33" xr:uid="{7DCDD9A4-B5A7-4A63-B3A2-4DCBED04E7B0}"/>
    <hyperlink ref="X40" r:id="rId34" xr:uid="{5C75F8B5-369B-4B96-A895-A9A5831E9220}"/>
  </hyperlinks>
  <pageMargins left="0.31496062992125984" right="0.70866141732283472" top="0.55118110236220474" bottom="0.55118110236220474" header="0" footer="0"/>
  <pageSetup paperSize="9" scale="28" fitToHeight="0" orientation="landscape" r:id="rId35"/>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36"/>
  <legacyDrawingHF r:id="rId37"/>
  <extLst>
    <ext xmlns:x14="http://schemas.microsoft.com/office/spreadsheetml/2009/9/main" uri="{78C0D931-6437-407d-A8EE-F0AAD7539E65}">
      <x14:conditionalFormattings>
        <x14:conditionalFormatting xmlns:xm="http://schemas.microsoft.com/office/excel/2006/main">
          <x14:cfRule type="dataBar" id="{18285DFF-944E-407A-A51F-24C95C7C5C95}">
            <x14:dataBar minLength="0" maxLength="100" gradient="0">
              <x14:cfvo type="autoMin"/>
              <x14:cfvo type="autoMax"/>
              <x14:negativeFillColor rgb="FFFF0000"/>
              <x14:axisColor rgb="FF000000"/>
            </x14:dataBar>
          </x14:cfRule>
          <xm:sqref>N3:N8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heetViews>
  <sheetFormatPr defaultColWidth="11.42578125" defaultRowHeight="11.25"/>
  <cols>
    <col min="1" max="1" width="38.42578125" style="104" bestFit="1" customWidth="1"/>
    <col min="2" max="2" width="104.42578125" style="102" bestFit="1" customWidth="1"/>
    <col min="3" max="16384" width="11.42578125" style="102"/>
  </cols>
  <sheetData>
    <row r="1" spans="1:2" ht="33" customHeight="1">
      <c r="A1" s="106" t="s">
        <v>382</v>
      </c>
      <c r="B1" s="105" t="s">
        <v>383</v>
      </c>
    </row>
    <row r="2" spans="1:2" ht="41.25" customHeight="1">
      <c r="A2" s="100" t="s">
        <v>34</v>
      </c>
      <c r="B2" s="101" t="s">
        <v>384</v>
      </c>
    </row>
    <row r="3" spans="1:2" ht="41.25" customHeight="1">
      <c r="A3" s="100" t="s">
        <v>35</v>
      </c>
      <c r="B3" s="101" t="s">
        <v>385</v>
      </c>
    </row>
    <row r="4" spans="1:2" ht="41.25" customHeight="1">
      <c r="A4" s="100" t="s">
        <v>36</v>
      </c>
      <c r="B4" s="101" t="s">
        <v>386</v>
      </c>
    </row>
    <row r="5" spans="1:2" ht="41.25" customHeight="1">
      <c r="A5" s="100" t="s">
        <v>387</v>
      </c>
      <c r="B5" s="101" t="s">
        <v>388</v>
      </c>
    </row>
    <row r="6" spans="1:2" ht="41.25" customHeight="1">
      <c r="A6" s="100" t="s">
        <v>389</v>
      </c>
      <c r="B6" s="101" t="s">
        <v>390</v>
      </c>
    </row>
    <row r="7" spans="1:2" ht="41.25" customHeight="1">
      <c r="A7" s="100" t="s">
        <v>391</v>
      </c>
      <c r="B7" s="101" t="s">
        <v>392</v>
      </c>
    </row>
    <row r="8" spans="1:2" ht="41.25" customHeight="1">
      <c r="A8" s="100" t="s">
        <v>40</v>
      </c>
      <c r="B8" s="101" t="s">
        <v>393</v>
      </c>
    </row>
    <row r="9" spans="1:2" ht="32.25" customHeight="1">
      <c r="A9" s="100" t="s">
        <v>41</v>
      </c>
      <c r="B9" s="101" t="s">
        <v>394</v>
      </c>
    </row>
    <row r="10" spans="1:2" ht="32.25" customHeight="1">
      <c r="A10" s="100" t="s">
        <v>45</v>
      </c>
      <c r="B10" s="101" t="s">
        <v>395</v>
      </c>
    </row>
    <row r="11" spans="1:2" ht="32.25" customHeight="1">
      <c r="A11" s="100" t="s">
        <v>49</v>
      </c>
      <c r="B11" s="101" t="s">
        <v>396</v>
      </c>
    </row>
    <row r="12" spans="1:2" ht="32.25" customHeight="1">
      <c r="A12" s="100" t="s">
        <v>53</v>
      </c>
      <c r="B12" s="101" t="s">
        <v>397</v>
      </c>
    </row>
    <row r="13" spans="1:2" ht="56.25">
      <c r="A13" s="100" t="s">
        <v>398</v>
      </c>
      <c r="B13" s="101" t="s">
        <v>399</v>
      </c>
    </row>
    <row r="14" spans="1:2" ht="225">
      <c r="A14" s="100" t="s">
        <v>400</v>
      </c>
      <c r="B14" s="101" t="s">
        <v>401</v>
      </c>
    </row>
    <row r="15" spans="1:2" ht="225">
      <c r="A15" s="100" t="s">
        <v>402</v>
      </c>
      <c r="B15" s="101" t="s">
        <v>403</v>
      </c>
    </row>
    <row r="16" spans="1:2" ht="180">
      <c r="A16" s="100" t="s">
        <v>59</v>
      </c>
      <c r="B16" s="101" t="s">
        <v>404</v>
      </c>
    </row>
    <row r="17" spans="1:2" ht="30.75" customHeight="1">
      <c r="A17" s="100" t="s">
        <v>60</v>
      </c>
      <c r="B17" s="103" t="s">
        <v>405</v>
      </c>
    </row>
    <row r="18" spans="1:2" ht="30.75" customHeight="1">
      <c r="A18" s="100" t="s">
        <v>61</v>
      </c>
      <c r="B18" s="103" t="s">
        <v>406</v>
      </c>
    </row>
    <row r="19" spans="1:2" ht="30.75" customHeight="1">
      <c r="A19" s="100" t="s">
        <v>407</v>
      </c>
      <c r="B19" s="103" t="s">
        <v>408</v>
      </c>
    </row>
    <row r="20" spans="1:2" ht="30.75" customHeight="1">
      <c r="A20" s="100" t="s">
        <v>409</v>
      </c>
      <c r="B20" s="103" t="s">
        <v>410</v>
      </c>
    </row>
    <row r="21" spans="1:2" ht="32.25" customHeight="1">
      <c r="A21" s="106" t="s">
        <v>411</v>
      </c>
      <c r="B21" s="105" t="s">
        <v>383</v>
      </c>
    </row>
    <row r="22" spans="1:2" ht="39" customHeight="1">
      <c r="A22" s="107" t="s">
        <v>34</v>
      </c>
      <c r="B22" s="101" t="s">
        <v>384</v>
      </c>
    </row>
    <row r="23" spans="1:2" ht="39" customHeight="1">
      <c r="A23" s="107" t="s">
        <v>412</v>
      </c>
      <c r="B23" s="51" t="s">
        <v>413</v>
      </c>
    </row>
    <row r="24" spans="1:2" ht="39" customHeight="1">
      <c r="A24" s="107" t="s">
        <v>36</v>
      </c>
      <c r="B24" s="110" t="s">
        <v>414</v>
      </c>
    </row>
    <row r="25" spans="1:2" ht="39" customHeight="1">
      <c r="A25" s="108" t="s">
        <v>415</v>
      </c>
      <c r="B25" s="51" t="s">
        <v>416</v>
      </c>
    </row>
    <row r="26" spans="1:2" ht="39" customHeight="1">
      <c r="A26" s="109" t="s">
        <v>417</v>
      </c>
      <c r="B26" s="51" t="s">
        <v>418</v>
      </c>
    </row>
    <row r="27" spans="1:2" ht="39" customHeight="1">
      <c r="A27" s="109" t="s">
        <v>389</v>
      </c>
      <c r="B27" s="51" t="s">
        <v>419</v>
      </c>
    </row>
    <row r="28" spans="1:2" ht="39" customHeight="1">
      <c r="A28" s="109" t="s">
        <v>33</v>
      </c>
      <c r="B28" s="51" t="s">
        <v>420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E5E55-5B7D-4C99-9331-AFC9C16C0F52}">
  <dimension ref="A1:R52"/>
  <sheetViews>
    <sheetView workbookViewId="0">
      <pane xSplit="3" ySplit="1" topLeftCell="E37" activePane="bottomRight" state="frozenSplit"/>
      <selection pane="bottomRight" activeCell="R43" sqref="R43"/>
      <selection pane="bottomLeft" activeCell="A2" sqref="A2"/>
      <selection pane="topRight" activeCell="D1" sqref="D1"/>
    </sheetView>
  </sheetViews>
  <sheetFormatPr defaultColWidth="14.42578125" defaultRowHeight="13.5"/>
  <cols>
    <col min="1" max="1" width="4.42578125" style="382" customWidth="1"/>
    <col min="2" max="2" width="9.42578125" style="382" bestFit="1" customWidth="1"/>
    <col min="3" max="3" width="41.28515625" style="383" customWidth="1"/>
    <col min="4" max="4" width="31.42578125" style="382" customWidth="1"/>
    <col min="5" max="6" width="11.42578125" style="382" customWidth="1"/>
    <col min="7" max="7" width="8.42578125" style="382" customWidth="1"/>
    <col min="8" max="8" width="12.85546875" style="382" customWidth="1"/>
    <col min="9" max="9" width="6.42578125" style="382" customWidth="1"/>
    <col min="10" max="12" width="7.42578125" style="382" hidden="1" customWidth="1"/>
    <col min="13" max="13" width="6.42578125" style="382" customWidth="1"/>
    <col min="14" max="16" width="7.42578125" style="382" hidden="1" customWidth="1"/>
    <col min="17" max="17" width="40.28515625" style="393" customWidth="1"/>
    <col min="18" max="18" width="14.42578125" style="317"/>
    <col min="19" max="16384" width="14.42578125" style="318"/>
  </cols>
  <sheetData>
    <row r="1" spans="1:18" s="325" customFormat="1" ht="21">
      <c r="A1" s="319"/>
      <c r="B1" s="320" t="s">
        <v>34</v>
      </c>
      <c r="C1" s="320" t="s">
        <v>35</v>
      </c>
      <c r="D1" s="320" t="s">
        <v>36</v>
      </c>
      <c r="E1" s="320" t="s">
        <v>37</v>
      </c>
      <c r="F1" s="320" t="s">
        <v>38</v>
      </c>
      <c r="G1" s="320" t="s">
        <v>39</v>
      </c>
      <c r="H1" s="320" t="s">
        <v>40</v>
      </c>
      <c r="I1" s="320" t="s">
        <v>41</v>
      </c>
      <c r="J1" s="323" t="s">
        <v>42</v>
      </c>
      <c r="K1" s="323" t="s">
        <v>43</v>
      </c>
      <c r="L1" s="323" t="s">
        <v>44</v>
      </c>
      <c r="M1" s="320" t="s">
        <v>45</v>
      </c>
      <c r="N1" s="323" t="s">
        <v>46</v>
      </c>
      <c r="O1" s="323" t="s">
        <v>47</v>
      </c>
      <c r="P1" s="323" t="s">
        <v>48</v>
      </c>
      <c r="Q1" s="385" t="s">
        <v>421</v>
      </c>
      <c r="R1" s="324"/>
    </row>
    <row r="2" spans="1:18" s="322" customFormat="1" ht="21">
      <c r="A2" s="613"/>
      <c r="B2" s="327" t="s">
        <v>65</v>
      </c>
      <c r="C2" s="328" t="s">
        <v>66</v>
      </c>
      <c r="D2" s="329" t="s">
        <v>422</v>
      </c>
      <c r="E2" s="330">
        <v>45664</v>
      </c>
      <c r="F2" s="331">
        <v>46022</v>
      </c>
      <c r="G2" s="332">
        <v>5</v>
      </c>
      <c r="H2" s="333" t="s">
        <v>68</v>
      </c>
      <c r="I2" s="334">
        <f t="shared" ref="I2:I9" si="0">+J2+K2+L2</f>
        <v>2</v>
      </c>
      <c r="J2" s="329"/>
      <c r="K2" s="329">
        <v>1</v>
      </c>
      <c r="L2" s="329">
        <v>1</v>
      </c>
      <c r="M2" s="384">
        <f>+N2+O2+P2</f>
        <v>1</v>
      </c>
      <c r="N2" s="329"/>
      <c r="O2" s="329"/>
      <c r="P2" s="329">
        <v>1</v>
      </c>
      <c r="Q2" s="386" t="s">
        <v>423</v>
      </c>
      <c r="R2" s="321"/>
    </row>
    <row r="3" spans="1:18" s="322" customFormat="1" ht="31.5">
      <c r="A3" s="613"/>
      <c r="B3" s="327" t="s">
        <v>78</v>
      </c>
      <c r="C3" s="328" t="s">
        <v>79</v>
      </c>
      <c r="D3" s="329" t="s">
        <v>424</v>
      </c>
      <c r="E3" s="330">
        <v>45659</v>
      </c>
      <c r="F3" s="330">
        <v>46022</v>
      </c>
      <c r="G3" s="332">
        <v>5</v>
      </c>
      <c r="H3" s="333" t="s">
        <v>68</v>
      </c>
      <c r="I3" s="334">
        <f t="shared" si="0"/>
        <v>2</v>
      </c>
      <c r="J3" s="329"/>
      <c r="K3" s="329"/>
      <c r="L3" s="329">
        <v>2</v>
      </c>
      <c r="M3" s="384">
        <f t="shared" ref="M3:M51" si="1">+N3+O3+P3</f>
        <v>1</v>
      </c>
      <c r="N3" s="329"/>
      <c r="O3" s="329"/>
      <c r="P3" s="329">
        <v>1</v>
      </c>
      <c r="Q3" s="386" t="s">
        <v>425</v>
      </c>
      <c r="R3" s="321"/>
    </row>
    <row r="4" spans="1:18" s="322" customFormat="1" ht="31.5">
      <c r="A4" s="613"/>
      <c r="B4" s="327" t="s">
        <v>86</v>
      </c>
      <c r="C4" s="336" t="s">
        <v>87</v>
      </c>
      <c r="D4" s="329" t="s">
        <v>426</v>
      </c>
      <c r="E4" s="330">
        <v>45672</v>
      </c>
      <c r="F4" s="330">
        <v>45657</v>
      </c>
      <c r="G4" s="332">
        <v>3</v>
      </c>
      <c r="H4" s="333" t="s">
        <v>68</v>
      </c>
      <c r="I4" s="334">
        <f t="shared" si="0"/>
        <v>0</v>
      </c>
      <c r="J4" s="329"/>
      <c r="K4" s="329"/>
      <c r="L4" s="329"/>
      <c r="M4" s="334">
        <v>0</v>
      </c>
      <c r="N4" s="329"/>
      <c r="O4" s="329"/>
      <c r="P4" s="329"/>
      <c r="Q4" s="386"/>
      <c r="R4" s="321"/>
    </row>
    <row r="5" spans="1:18" s="322" customFormat="1" ht="63">
      <c r="A5" s="326"/>
      <c r="B5" s="327" t="s">
        <v>94</v>
      </c>
      <c r="C5" s="336" t="s">
        <v>95</v>
      </c>
      <c r="D5" s="328" t="s">
        <v>427</v>
      </c>
      <c r="E5" s="330">
        <v>45672</v>
      </c>
      <c r="F5" s="330">
        <v>46022</v>
      </c>
      <c r="G5" s="332">
        <v>4</v>
      </c>
      <c r="H5" s="333" t="s">
        <v>68</v>
      </c>
      <c r="I5" s="334">
        <f t="shared" si="0"/>
        <v>1</v>
      </c>
      <c r="J5" s="329"/>
      <c r="K5" s="329">
        <v>1</v>
      </c>
      <c r="L5" s="329"/>
      <c r="M5" s="384">
        <f t="shared" si="1"/>
        <v>2</v>
      </c>
      <c r="N5" s="329">
        <v>1</v>
      </c>
      <c r="O5" s="329"/>
      <c r="P5" s="329">
        <v>1</v>
      </c>
      <c r="Q5" s="386" t="s">
        <v>428</v>
      </c>
      <c r="R5" s="321"/>
    </row>
    <row r="6" spans="1:18" s="322" customFormat="1" ht="21">
      <c r="A6" s="326"/>
      <c r="B6" s="327" t="s">
        <v>429</v>
      </c>
      <c r="C6" s="336" t="s">
        <v>99</v>
      </c>
      <c r="D6" s="329" t="s">
        <v>430</v>
      </c>
      <c r="E6" s="330">
        <v>45839</v>
      </c>
      <c r="F6" s="330">
        <v>45930</v>
      </c>
      <c r="G6" s="332">
        <v>1</v>
      </c>
      <c r="H6" s="333" t="s">
        <v>68</v>
      </c>
      <c r="I6" s="334">
        <f t="shared" si="0"/>
        <v>0</v>
      </c>
      <c r="J6" s="329"/>
      <c r="K6" s="329"/>
      <c r="L6" s="329"/>
      <c r="M6" s="334">
        <f t="shared" si="1"/>
        <v>0</v>
      </c>
      <c r="N6" s="329"/>
      <c r="O6" s="329"/>
      <c r="P6" s="329"/>
      <c r="Q6" s="386"/>
      <c r="R6" s="321"/>
    </row>
    <row r="7" spans="1:18" s="322" customFormat="1" ht="42">
      <c r="A7" s="326"/>
      <c r="B7" s="327" t="s">
        <v>103</v>
      </c>
      <c r="C7" s="336" t="s">
        <v>104</v>
      </c>
      <c r="D7" s="337" t="s">
        <v>431</v>
      </c>
      <c r="E7" s="331">
        <v>45659</v>
      </c>
      <c r="F7" s="331">
        <v>45930</v>
      </c>
      <c r="G7" s="332">
        <v>1</v>
      </c>
      <c r="H7" s="337" t="s">
        <v>68</v>
      </c>
      <c r="I7" s="334">
        <f t="shared" si="0"/>
        <v>0</v>
      </c>
      <c r="J7" s="337"/>
      <c r="K7" s="337"/>
      <c r="L7" s="337"/>
      <c r="M7" s="334">
        <f t="shared" si="1"/>
        <v>0</v>
      </c>
      <c r="N7" s="337"/>
      <c r="O7" s="337"/>
      <c r="P7" s="337"/>
      <c r="Q7" s="344"/>
      <c r="R7" s="321"/>
    </row>
    <row r="8" spans="1:18" s="322" customFormat="1" ht="42">
      <c r="A8" s="326"/>
      <c r="B8" s="327" t="s">
        <v>112</v>
      </c>
      <c r="C8" s="336" t="s">
        <v>113</v>
      </c>
      <c r="D8" s="337" t="s">
        <v>432</v>
      </c>
      <c r="E8" s="331">
        <v>45659</v>
      </c>
      <c r="F8" s="331">
        <v>46022</v>
      </c>
      <c r="G8" s="332">
        <v>2</v>
      </c>
      <c r="H8" s="337" t="s">
        <v>68</v>
      </c>
      <c r="I8" s="334">
        <f t="shared" si="0"/>
        <v>0</v>
      </c>
      <c r="J8" s="337"/>
      <c r="K8" s="337"/>
      <c r="L8" s="337"/>
      <c r="M8" s="384">
        <f t="shared" si="1"/>
        <v>1</v>
      </c>
      <c r="N8" s="337"/>
      <c r="O8" s="337"/>
      <c r="P8" s="337">
        <v>1</v>
      </c>
      <c r="Q8" s="344" t="s">
        <v>433</v>
      </c>
      <c r="R8" s="321"/>
    </row>
    <row r="9" spans="1:18" s="322" customFormat="1" ht="54.75" customHeight="1">
      <c r="A9" s="326"/>
      <c r="B9" s="327" t="s">
        <v>118</v>
      </c>
      <c r="C9" s="336" t="s">
        <v>119</v>
      </c>
      <c r="D9" s="338" t="s">
        <v>120</v>
      </c>
      <c r="E9" s="331">
        <v>45659</v>
      </c>
      <c r="F9" s="331">
        <v>46022</v>
      </c>
      <c r="G9" s="332">
        <v>12</v>
      </c>
      <c r="H9" s="337" t="s">
        <v>68</v>
      </c>
      <c r="I9" s="334">
        <f t="shared" si="0"/>
        <v>3</v>
      </c>
      <c r="J9" s="337">
        <v>1</v>
      </c>
      <c r="K9" s="337">
        <v>1</v>
      </c>
      <c r="L9" s="337">
        <v>1</v>
      </c>
      <c r="M9" s="384">
        <f t="shared" si="1"/>
        <v>3</v>
      </c>
      <c r="N9" s="337">
        <v>1</v>
      </c>
      <c r="O9" s="337">
        <v>1</v>
      </c>
      <c r="P9" s="337">
        <v>1</v>
      </c>
      <c r="Q9" s="344" t="s">
        <v>434</v>
      </c>
      <c r="R9" s="321"/>
    </row>
    <row r="10" spans="1:18" s="322" customFormat="1" ht="10.5">
      <c r="A10" s="339"/>
      <c r="B10" s="340"/>
      <c r="C10" s="340"/>
      <c r="D10" s="340"/>
      <c r="E10" s="340"/>
      <c r="F10" s="340"/>
      <c r="G10" s="340"/>
      <c r="H10" s="340"/>
      <c r="I10" s="340"/>
      <c r="J10" s="340"/>
      <c r="K10" s="340"/>
      <c r="L10" s="340"/>
      <c r="M10" s="340"/>
      <c r="N10" s="340"/>
      <c r="O10" s="340"/>
      <c r="P10" s="340"/>
      <c r="Q10" s="387"/>
      <c r="R10" s="321"/>
    </row>
    <row r="11" spans="1:18" s="322" customFormat="1" ht="63">
      <c r="A11" s="613" t="s">
        <v>125</v>
      </c>
      <c r="B11" s="341" t="s">
        <v>126</v>
      </c>
      <c r="C11" s="336" t="s">
        <v>127</v>
      </c>
      <c r="D11" s="336" t="s">
        <v>128</v>
      </c>
      <c r="E11" s="331">
        <v>45659</v>
      </c>
      <c r="F11" s="331">
        <v>46022</v>
      </c>
      <c r="G11" s="342">
        <v>7</v>
      </c>
      <c r="H11" s="343" t="s">
        <v>68</v>
      </c>
      <c r="I11" s="334">
        <f t="shared" ref="I11:I19" si="2">+J11+K11+L11</f>
        <v>0</v>
      </c>
      <c r="J11" s="337"/>
      <c r="K11" s="337"/>
      <c r="L11" s="337"/>
      <c r="M11" s="384">
        <f t="shared" si="1"/>
        <v>0</v>
      </c>
      <c r="N11" s="337"/>
      <c r="O11" s="337"/>
      <c r="P11" s="337"/>
      <c r="Q11" s="388" t="s">
        <v>435</v>
      </c>
      <c r="R11" s="321"/>
    </row>
    <row r="12" spans="1:18" s="322" customFormat="1" ht="10.5">
      <c r="A12" s="613"/>
      <c r="B12" s="341" t="s">
        <v>133</v>
      </c>
      <c r="C12" s="344" t="s">
        <v>134</v>
      </c>
      <c r="D12" s="344" t="s">
        <v>436</v>
      </c>
      <c r="E12" s="331">
        <v>45659</v>
      </c>
      <c r="F12" s="331">
        <v>46022</v>
      </c>
      <c r="G12" s="342">
        <v>1</v>
      </c>
      <c r="H12" s="343" t="s">
        <v>68</v>
      </c>
      <c r="I12" s="334">
        <f t="shared" si="2"/>
        <v>0</v>
      </c>
      <c r="J12" s="337"/>
      <c r="K12" s="337"/>
      <c r="L12" s="337"/>
      <c r="M12" s="335">
        <f t="shared" si="1"/>
        <v>0</v>
      </c>
      <c r="N12" s="337"/>
      <c r="O12" s="337"/>
      <c r="P12" s="337"/>
      <c r="Q12" s="388" t="s">
        <v>437</v>
      </c>
      <c r="R12" s="321"/>
    </row>
    <row r="13" spans="1:18" s="322" customFormat="1" ht="42">
      <c r="A13" s="613"/>
      <c r="B13" s="341" t="s">
        <v>137</v>
      </c>
      <c r="C13" s="344" t="s">
        <v>138</v>
      </c>
      <c r="D13" s="344" t="s">
        <v>438</v>
      </c>
      <c r="E13" s="331">
        <v>45659</v>
      </c>
      <c r="F13" s="331">
        <v>46022</v>
      </c>
      <c r="G13" s="342">
        <v>8</v>
      </c>
      <c r="H13" s="343" t="s">
        <v>68</v>
      </c>
      <c r="I13" s="334">
        <f t="shared" si="2"/>
        <v>0</v>
      </c>
      <c r="J13" s="337"/>
      <c r="K13" s="337"/>
      <c r="L13" s="337"/>
      <c r="M13" s="384">
        <f t="shared" si="1"/>
        <v>2</v>
      </c>
      <c r="N13" s="337"/>
      <c r="O13" s="337"/>
      <c r="P13" s="337">
        <v>2</v>
      </c>
      <c r="Q13" s="388" t="s">
        <v>439</v>
      </c>
      <c r="R13" s="321"/>
    </row>
    <row r="14" spans="1:18" s="322" customFormat="1" ht="31.5">
      <c r="A14" s="345"/>
      <c r="B14" s="341" t="s">
        <v>141</v>
      </c>
      <c r="C14" s="336" t="s">
        <v>142</v>
      </c>
      <c r="D14" s="336" t="s">
        <v>440</v>
      </c>
      <c r="E14" s="331">
        <v>45659</v>
      </c>
      <c r="F14" s="331">
        <v>46022</v>
      </c>
      <c r="G14" s="342">
        <v>4</v>
      </c>
      <c r="H14" s="337" t="s">
        <v>144</v>
      </c>
      <c r="I14" s="334">
        <f t="shared" si="2"/>
        <v>1</v>
      </c>
      <c r="J14" s="346"/>
      <c r="K14" s="346"/>
      <c r="L14" s="346">
        <v>1</v>
      </c>
      <c r="M14" s="384">
        <f t="shared" si="1"/>
        <v>1</v>
      </c>
      <c r="N14" s="346"/>
      <c r="O14" s="346"/>
      <c r="P14" s="346">
        <v>1</v>
      </c>
      <c r="Q14" s="344" t="s">
        <v>439</v>
      </c>
      <c r="R14" s="321"/>
    </row>
    <row r="15" spans="1:18" s="322" customFormat="1" ht="31.5">
      <c r="A15" s="345"/>
      <c r="B15" s="341" t="s">
        <v>146</v>
      </c>
      <c r="C15" s="336" t="s">
        <v>147</v>
      </c>
      <c r="D15" s="336" t="s">
        <v>441</v>
      </c>
      <c r="E15" s="331">
        <v>45659</v>
      </c>
      <c r="F15" s="331">
        <v>46022</v>
      </c>
      <c r="G15" s="342">
        <v>4</v>
      </c>
      <c r="H15" s="337" t="s">
        <v>144</v>
      </c>
      <c r="I15" s="334">
        <f t="shared" si="2"/>
        <v>1</v>
      </c>
      <c r="J15" s="346"/>
      <c r="K15" s="346"/>
      <c r="L15" s="346">
        <v>1</v>
      </c>
      <c r="M15" s="384">
        <f t="shared" si="1"/>
        <v>1</v>
      </c>
      <c r="N15" s="346"/>
      <c r="O15" s="346"/>
      <c r="P15" s="346">
        <v>1</v>
      </c>
      <c r="Q15" s="344" t="s">
        <v>439</v>
      </c>
      <c r="R15" s="321"/>
    </row>
    <row r="16" spans="1:18" s="322" customFormat="1" ht="31.5">
      <c r="A16" s="345"/>
      <c r="B16" s="341" t="s">
        <v>149</v>
      </c>
      <c r="C16" s="336" t="s">
        <v>150</v>
      </c>
      <c r="D16" s="336" t="s">
        <v>151</v>
      </c>
      <c r="E16" s="331">
        <v>45659</v>
      </c>
      <c r="F16" s="331">
        <v>46022</v>
      </c>
      <c r="G16" s="342">
        <v>8</v>
      </c>
      <c r="H16" s="337" t="s">
        <v>144</v>
      </c>
      <c r="I16" s="334">
        <f t="shared" si="2"/>
        <v>0</v>
      </c>
      <c r="J16" s="346"/>
      <c r="K16" s="346"/>
      <c r="L16" s="346"/>
      <c r="M16" s="384">
        <f t="shared" si="1"/>
        <v>2</v>
      </c>
      <c r="N16" s="346"/>
      <c r="O16" s="346"/>
      <c r="P16" s="346">
        <v>2</v>
      </c>
      <c r="Q16" s="344" t="s">
        <v>439</v>
      </c>
      <c r="R16" s="321"/>
    </row>
    <row r="17" spans="1:18" s="322" customFormat="1" ht="21">
      <c r="A17" s="345"/>
      <c r="B17" s="341" t="s">
        <v>152</v>
      </c>
      <c r="C17" s="336" t="s">
        <v>153</v>
      </c>
      <c r="D17" s="346" t="s">
        <v>442</v>
      </c>
      <c r="E17" s="331">
        <v>45659</v>
      </c>
      <c r="F17" s="331">
        <v>46022</v>
      </c>
      <c r="G17" s="342">
        <v>2</v>
      </c>
      <c r="H17" s="337" t="s">
        <v>144</v>
      </c>
      <c r="I17" s="334">
        <f t="shared" si="2"/>
        <v>0</v>
      </c>
      <c r="J17" s="346"/>
      <c r="K17" s="346"/>
      <c r="L17" s="346"/>
      <c r="M17" s="384">
        <f t="shared" si="1"/>
        <v>1</v>
      </c>
      <c r="N17" s="346"/>
      <c r="O17" s="346"/>
      <c r="P17" s="346">
        <v>1</v>
      </c>
      <c r="Q17" s="344" t="s">
        <v>439</v>
      </c>
      <c r="R17" s="321"/>
    </row>
    <row r="18" spans="1:18" s="322" customFormat="1" ht="42" customHeight="1">
      <c r="A18" s="345"/>
      <c r="B18" s="341" t="s">
        <v>155</v>
      </c>
      <c r="C18" s="336" t="s">
        <v>443</v>
      </c>
      <c r="D18" s="346" t="s">
        <v>444</v>
      </c>
      <c r="E18" s="331">
        <v>45659</v>
      </c>
      <c r="F18" s="331">
        <v>45838</v>
      </c>
      <c r="G18" s="342">
        <v>1</v>
      </c>
      <c r="H18" s="337" t="s">
        <v>144</v>
      </c>
      <c r="I18" s="334">
        <f t="shared" si="2"/>
        <v>0</v>
      </c>
      <c r="J18" s="346"/>
      <c r="K18" s="346"/>
      <c r="L18" s="346"/>
      <c r="M18" s="384">
        <f t="shared" si="1"/>
        <v>1</v>
      </c>
      <c r="N18" s="346"/>
      <c r="O18" s="346"/>
      <c r="P18" s="346">
        <v>1</v>
      </c>
      <c r="Q18" s="344" t="s">
        <v>439</v>
      </c>
      <c r="R18" s="321"/>
    </row>
    <row r="19" spans="1:18" s="322" customFormat="1" ht="81.75" customHeight="1">
      <c r="A19" s="345"/>
      <c r="B19" s="341" t="s">
        <v>158</v>
      </c>
      <c r="C19" s="336" t="s">
        <v>159</v>
      </c>
      <c r="D19" s="346" t="s">
        <v>160</v>
      </c>
      <c r="E19" s="331">
        <v>45659</v>
      </c>
      <c r="F19" s="331">
        <v>46022</v>
      </c>
      <c r="G19" s="342">
        <v>2</v>
      </c>
      <c r="H19" s="337" t="s">
        <v>144</v>
      </c>
      <c r="I19" s="334">
        <f t="shared" si="2"/>
        <v>0</v>
      </c>
      <c r="J19" s="346"/>
      <c r="K19" s="346"/>
      <c r="L19" s="346"/>
      <c r="M19" s="384">
        <f t="shared" si="1"/>
        <v>1</v>
      </c>
      <c r="N19" s="346"/>
      <c r="O19" s="346"/>
      <c r="P19" s="346">
        <v>1</v>
      </c>
      <c r="Q19" s="344" t="s">
        <v>439</v>
      </c>
      <c r="R19" s="321"/>
    </row>
    <row r="20" spans="1:18" s="322" customFormat="1" ht="10.5">
      <c r="A20" s="339"/>
      <c r="B20" s="340"/>
      <c r="C20" s="340"/>
      <c r="D20" s="340"/>
      <c r="E20" s="340"/>
      <c r="F20" s="340"/>
      <c r="G20" s="340"/>
      <c r="H20" s="340"/>
      <c r="I20" s="340"/>
      <c r="J20" s="340"/>
      <c r="K20" s="340"/>
      <c r="L20" s="340"/>
      <c r="M20" s="340"/>
      <c r="N20" s="340"/>
      <c r="O20" s="340"/>
      <c r="P20" s="340"/>
      <c r="Q20" s="387"/>
      <c r="R20" s="321"/>
    </row>
    <row r="21" spans="1:18" s="322" customFormat="1" ht="31.5">
      <c r="A21" s="613"/>
      <c r="B21" s="347" t="s">
        <v>161</v>
      </c>
      <c r="C21" s="348" t="s">
        <v>162</v>
      </c>
      <c r="D21" s="349" t="s">
        <v>445</v>
      </c>
      <c r="E21" s="331">
        <v>45659</v>
      </c>
      <c r="F21" s="350">
        <v>46022</v>
      </c>
      <c r="G21" s="351">
        <v>1</v>
      </c>
      <c r="H21" s="343" t="s">
        <v>68</v>
      </c>
      <c r="I21" s="334">
        <f t="shared" ref="I21:I26" si="3">+J21+K21+L21</f>
        <v>0</v>
      </c>
      <c r="J21" s="352">
        <v>0</v>
      </c>
      <c r="K21" s="352">
        <v>0</v>
      </c>
      <c r="L21" s="352">
        <v>0</v>
      </c>
      <c r="M21" s="334">
        <f t="shared" si="1"/>
        <v>0</v>
      </c>
      <c r="N21" s="352">
        <v>0</v>
      </c>
      <c r="O21" s="352">
        <v>0</v>
      </c>
      <c r="P21" s="352">
        <v>0</v>
      </c>
      <c r="Q21" s="388"/>
      <c r="R21" s="321"/>
    </row>
    <row r="22" spans="1:18" s="322" customFormat="1" ht="126">
      <c r="A22" s="613"/>
      <c r="B22" s="347" t="s">
        <v>168</v>
      </c>
      <c r="C22" s="348" t="s">
        <v>169</v>
      </c>
      <c r="D22" s="352" t="s">
        <v>446</v>
      </c>
      <c r="E22" s="331">
        <v>45659</v>
      </c>
      <c r="F22" s="350">
        <v>46022</v>
      </c>
      <c r="G22" s="351">
        <v>13</v>
      </c>
      <c r="H22" s="343" t="s">
        <v>68</v>
      </c>
      <c r="I22" s="334">
        <f t="shared" si="3"/>
        <v>3</v>
      </c>
      <c r="J22" s="353">
        <v>1</v>
      </c>
      <c r="K22" s="353">
        <v>1</v>
      </c>
      <c r="L22" s="353">
        <v>1</v>
      </c>
      <c r="M22" s="384">
        <f t="shared" si="1"/>
        <v>3</v>
      </c>
      <c r="N22" s="353">
        <v>1</v>
      </c>
      <c r="O22" s="353">
        <v>1</v>
      </c>
      <c r="P22" s="353">
        <v>1</v>
      </c>
      <c r="Q22" s="388" t="s">
        <v>447</v>
      </c>
      <c r="R22" s="321"/>
    </row>
    <row r="23" spans="1:18" s="322" customFormat="1" ht="52.5">
      <c r="A23" s="326"/>
      <c r="B23" s="341" t="s">
        <v>171</v>
      </c>
      <c r="C23" s="354" t="s">
        <v>172</v>
      </c>
      <c r="D23" s="352" t="s">
        <v>173</v>
      </c>
      <c r="E23" s="331">
        <v>45659</v>
      </c>
      <c r="F23" s="350">
        <v>46022</v>
      </c>
      <c r="G23" s="351">
        <v>2</v>
      </c>
      <c r="H23" s="343" t="s">
        <v>68</v>
      </c>
      <c r="I23" s="334">
        <f t="shared" si="3"/>
        <v>0</v>
      </c>
      <c r="J23" s="352">
        <v>0</v>
      </c>
      <c r="K23" s="352">
        <v>0</v>
      </c>
      <c r="L23" s="352">
        <v>0</v>
      </c>
      <c r="M23" s="384">
        <f t="shared" si="1"/>
        <v>1</v>
      </c>
      <c r="N23" s="352">
        <v>0</v>
      </c>
      <c r="O23" s="352">
        <v>0</v>
      </c>
      <c r="P23" s="352">
        <v>1</v>
      </c>
      <c r="Q23" s="388" t="s">
        <v>447</v>
      </c>
      <c r="R23" s="321"/>
    </row>
    <row r="24" spans="1:18" s="322" customFormat="1" ht="52.5">
      <c r="A24" s="326"/>
      <c r="B24" s="394" t="s">
        <v>175</v>
      </c>
      <c r="C24" s="395" t="s">
        <v>176</v>
      </c>
      <c r="D24" s="396" t="s">
        <v>448</v>
      </c>
      <c r="E24" s="397">
        <v>45659</v>
      </c>
      <c r="F24" s="398">
        <v>46022</v>
      </c>
      <c r="G24" s="399">
        <v>2</v>
      </c>
      <c r="H24" s="400" t="s">
        <v>68</v>
      </c>
      <c r="I24" s="334">
        <f t="shared" si="3"/>
        <v>0</v>
      </c>
      <c r="J24" s="352">
        <v>0</v>
      </c>
      <c r="K24" s="352">
        <v>0</v>
      </c>
      <c r="L24" s="352">
        <v>0</v>
      </c>
      <c r="M24" s="384">
        <f t="shared" si="1"/>
        <v>1</v>
      </c>
      <c r="N24" s="352">
        <v>0</v>
      </c>
      <c r="O24" s="352">
        <v>0</v>
      </c>
      <c r="P24" s="352">
        <v>1</v>
      </c>
      <c r="Q24" s="388" t="s">
        <v>447</v>
      </c>
      <c r="R24" s="321"/>
    </row>
    <row r="25" spans="1:18" s="322" customFormat="1" ht="42">
      <c r="A25" s="326"/>
      <c r="B25" s="341" t="s">
        <v>179</v>
      </c>
      <c r="C25" s="355" t="s">
        <v>180</v>
      </c>
      <c r="D25" s="352" t="s">
        <v>449</v>
      </c>
      <c r="E25" s="331">
        <v>45659</v>
      </c>
      <c r="F25" s="350">
        <v>46022</v>
      </c>
      <c r="G25" s="351">
        <v>1</v>
      </c>
      <c r="H25" s="343" t="s">
        <v>68</v>
      </c>
      <c r="I25" s="334">
        <f t="shared" si="3"/>
        <v>0</v>
      </c>
      <c r="J25" s="352">
        <v>0</v>
      </c>
      <c r="K25" s="352">
        <v>0</v>
      </c>
      <c r="L25" s="352">
        <v>0</v>
      </c>
      <c r="M25" s="334">
        <f t="shared" si="1"/>
        <v>0</v>
      </c>
      <c r="N25" s="352">
        <v>0</v>
      </c>
      <c r="O25" s="352">
        <v>0</v>
      </c>
      <c r="P25" s="352">
        <v>0</v>
      </c>
      <c r="Q25" s="388"/>
      <c r="R25" s="321"/>
    </row>
    <row r="26" spans="1:18" s="322" customFormat="1" ht="52.5">
      <c r="A26" s="326"/>
      <c r="B26" s="341" t="s">
        <v>183</v>
      </c>
      <c r="C26" s="354" t="s">
        <v>184</v>
      </c>
      <c r="D26" s="352" t="s">
        <v>450</v>
      </c>
      <c r="E26" s="331">
        <v>45659</v>
      </c>
      <c r="F26" s="350">
        <v>46022</v>
      </c>
      <c r="G26" s="351">
        <v>1</v>
      </c>
      <c r="H26" s="343" t="s">
        <v>68</v>
      </c>
      <c r="I26" s="334">
        <f t="shared" si="3"/>
        <v>0</v>
      </c>
      <c r="J26" s="352">
        <v>0</v>
      </c>
      <c r="K26" s="352">
        <v>0</v>
      </c>
      <c r="L26" s="352">
        <v>0</v>
      </c>
      <c r="M26" s="334">
        <f t="shared" si="1"/>
        <v>0</v>
      </c>
      <c r="N26" s="352">
        <v>0</v>
      </c>
      <c r="O26" s="352">
        <v>0</v>
      </c>
      <c r="P26" s="352">
        <v>0</v>
      </c>
      <c r="Q26" s="388"/>
      <c r="R26" s="321"/>
    </row>
    <row r="27" spans="1:18" s="322" customFormat="1" ht="10.5">
      <c r="A27" s="339"/>
      <c r="B27" s="340"/>
      <c r="C27" s="340"/>
      <c r="D27" s="340"/>
      <c r="E27" s="340"/>
      <c r="F27" s="340"/>
      <c r="G27" s="340"/>
      <c r="H27" s="340"/>
      <c r="I27" s="340"/>
      <c r="J27" s="340"/>
      <c r="K27" s="340"/>
      <c r="L27" s="340"/>
      <c r="M27" s="340"/>
      <c r="N27" s="340"/>
      <c r="O27" s="340"/>
      <c r="P27" s="340"/>
      <c r="Q27" s="387"/>
      <c r="R27" s="321"/>
    </row>
    <row r="28" spans="1:18" s="322" customFormat="1" ht="52.5">
      <c r="A28" s="614" t="s">
        <v>187</v>
      </c>
      <c r="B28" s="356" t="s">
        <v>188</v>
      </c>
      <c r="C28" s="357" t="s">
        <v>189</v>
      </c>
      <c r="D28" s="357" t="s">
        <v>451</v>
      </c>
      <c r="E28" s="358">
        <v>45717</v>
      </c>
      <c r="F28" s="359">
        <v>46022</v>
      </c>
      <c r="G28" s="357">
        <v>2</v>
      </c>
      <c r="H28" s="357" t="s">
        <v>68</v>
      </c>
      <c r="I28" s="334">
        <f>+J28+K28+L28</f>
        <v>0</v>
      </c>
      <c r="J28" s="337"/>
      <c r="K28" s="337"/>
      <c r="L28" s="337"/>
      <c r="M28" s="334">
        <f t="shared" ref="M28:M31" si="4">+N28+O28+P28</f>
        <v>0</v>
      </c>
      <c r="N28" s="337"/>
      <c r="O28" s="337"/>
      <c r="P28" s="337"/>
      <c r="Q28" s="389" t="s">
        <v>187</v>
      </c>
      <c r="R28" s="321"/>
    </row>
    <row r="29" spans="1:18" s="322" customFormat="1" ht="42">
      <c r="A29" s="615"/>
      <c r="B29" s="361" t="s">
        <v>193</v>
      </c>
      <c r="C29" s="362" t="s">
        <v>194</v>
      </c>
      <c r="D29" s="362" t="s">
        <v>452</v>
      </c>
      <c r="E29" s="363">
        <v>45703</v>
      </c>
      <c r="F29" s="363">
        <v>45930</v>
      </c>
      <c r="G29" s="362">
        <v>1</v>
      </c>
      <c r="H29" s="362" t="s">
        <v>68</v>
      </c>
      <c r="I29" s="334">
        <f>+J29+K29+L29</f>
        <v>0</v>
      </c>
      <c r="J29" s="346"/>
      <c r="K29" s="346"/>
      <c r="L29" s="346"/>
      <c r="M29" s="334">
        <f t="shared" si="4"/>
        <v>0</v>
      </c>
      <c r="N29" s="346"/>
      <c r="O29" s="346"/>
      <c r="P29" s="346"/>
      <c r="Q29" s="390" t="s">
        <v>187</v>
      </c>
      <c r="R29" s="321"/>
    </row>
    <row r="30" spans="1:18" s="322" customFormat="1" ht="94.5">
      <c r="A30" s="360" t="s">
        <v>187</v>
      </c>
      <c r="B30" s="364" t="s">
        <v>196</v>
      </c>
      <c r="C30" s="362" t="s">
        <v>197</v>
      </c>
      <c r="D30" s="362" t="s">
        <v>453</v>
      </c>
      <c r="E30" s="363">
        <v>45703</v>
      </c>
      <c r="F30" s="363">
        <v>45930</v>
      </c>
      <c r="G30" s="362">
        <v>2</v>
      </c>
      <c r="H30" s="362" t="s">
        <v>68</v>
      </c>
      <c r="I30" s="334">
        <f>+J30+K30+L30</f>
        <v>0</v>
      </c>
      <c r="J30" s="346"/>
      <c r="K30" s="346"/>
      <c r="L30" s="365"/>
      <c r="M30" s="335">
        <f t="shared" si="4"/>
        <v>1</v>
      </c>
      <c r="N30" s="365">
        <v>1</v>
      </c>
      <c r="O30" s="346"/>
      <c r="P30" s="346"/>
      <c r="Q30" s="390" t="s">
        <v>454</v>
      </c>
      <c r="R30" s="321"/>
    </row>
    <row r="31" spans="1:18" s="322" customFormat="1" ht="31.5">
      <c r="A31" s="366" t="s">
        <v>187</v>
      </c>
      <c r="B31" s="367" t="s">
        <v>201</v>
      </c>
      <c r="C31" s="368" t="s">
        <v>202</v>
      </c>
      <c r="D31" s="369" t="s">
        <v>455</v>
      </c>
      <c r="E31" s="363">
        <v>45703</v>
      </c>
      <c r="F31" s="363">
        <v>46022</v>
      </c>
      <c r="G31" s="362">
        <v>2</v>
      </c>
      <c r="H31" s="362" t="s">
        <v>68</v>
      </c>
      <c r="I31" s="334">
        <f>+J31+K31+L31</f>
        <v>0</v>
      </c>
      <c r="J31" s="346"/>
      <c r="K31" s="346"/>
      <c r="L31" s="346"/>
      <c r="M31" s="335">
        <f t="shared" si="4"/>
        <v>1</v>
      </c>
      <c r="N31" s="346"/>
      <c r="O31" s="346"/>
      <c r="P31" s="346">
        <v>1</v>
      </c>
      <c r="Q31" s="390" t="s">
        <v>456</v>
      </c>
      <c r="R31" s="321"/>
    </row>
    <row r="32" spans="1:18" s="322" customFormat="1" ht="10.5">
      <c r="A32" s="339"/>
      <c r="B32" s="340"/>
      <c r="C32" s="340"/>
      <c r="D32" s="340"/>
      <c r="E32" s="340"/>
      <c r="F32" s="340"/>
      <c r="G32" s="340"/>
      <c r="H32" s="340"/>
      <c r="I32" s="340"/>
      <c r="J32" s="340"/>
      <c r="K32" s="340"/>
      <c r="L32" s="340"/>
      <c r="M32" s="340"/>
      <c r="N32" s="340"/>
      <c r="O32" s="340"/>
      <c r="P32" s="340"/>
      <c r="Q32" s="387"/>
      <c r="R32" s="321"/>
    </row>
    <row r="33" spans="1:18" s="322" customFormat="1" ht="21">
      <c r="A33" s="326"/>
      <c r="B33" s="341" t="s">
        <v>205</v>
      </c>
      <c r="C33" s="336" t="s">
        <v>206</v>
      </c>
      <c r="D33" s="346" t="s">
        <v>457</v>
      </c>
      <c r="E33" s="370">
        <v>45659</v>
      </c>
      <c r="F33" s="370">
        <v>46022</v>
      </c>
      <c r="G33" s="337">
        <v>2</v>
      </c>
      <c r="H33" s="337" t="s">
        <v>68</v>
      </c>
      <c r="I33" s="334">
        <f t="shared" ref="I33:I43" si="5">+J33+K33+L33</f>
        <v>0</v>
      </c>
      <c r="J33" s="346">
        <v>0</v>
      </c>
      <c r="K33" s="346">
        <v>0</v>
      </c>
      <c r="L33" s="346">
        <v>0</v>
      </c>
      <c r="M33" s="335">
        <f t="shared" si="1"/>
        <v>1</v>
      </c>
      <c r="N33" s="346">
        <v>0</v>
      </c>
      <c r="O33" s="346">
        <v>0</v>
      </c>
      <c r="P33" s="346">
        <v>1</v>
      </c>
      <c r="Q33" s="344" t="s">
        <v>458</v>
      </c>
      <c r="R33" s="321" t="s">
        <v>459</v>
      </c>
    </row>
    <row r="34" spans="1:18" s="322" customFormat="1" ht="52.5">
      <c r="A34" s="326"/>
      <c r="B34" s="341" t="s">
        <v>212</v>
      </c>
      <c r="C34" s="336" t="s">
        <v>213</v>
      </c>
      <c r="D34" s="346" t="s">
        <v>214</v>
      </c>
      <c r="E34" s="371">
        <v>45659</v>
      </c>
      <c r="F34" s="371">
        <v>46022</v>
      </c>
      <c r="G34" s="337">
        <v>3</v>
      </c>
      <c r="H34" s="337" t="s">
        <v>68</v>
      </c>
      <c r="I34" s="334">
        <f t="shared" si="5"/>
        <v>1</v>
      </c>
      <c r="J34" s="346">
        <v>1</v>
      </c>
      <c r="K34" s="346">
        <v>0</v>
      </c>
      <c r="L34" s="346">
        <v>0</v>
      </c>
      <c r="M34" s="335">
        <f t="shared" si="1"/>
        <v>1</v>
      </c>
      <c r="N34" s="346">
        <v>0</v>
      </c>
      <c r="O34" s="346">
        <v>0</v>
      </c>
      <c r="P34" s="346">
        <v>1</v>
      </c>
      <c r="Q34" s="344" t="s">
        <v>458</v>
      </c>
      <c r="R34" s="321" t="s">
        <v>459</v>
      </c>
    </row>
    <row r="35" spans="1:18" s="322" customFormat="1" ht="73.5">
      <c r="A35" s="326"/>
      <c r="B35" s="341" t="s">
        <v>215</v>
      </c>
      <c r="C35" s="336" t="s">
        <v>216</v>
      </c>
      <c r="D35" s="346" t="s">
        <v>217</v>
      </c>
      <c r="E35" s="371">
        <v>45659</v>
      </c>
      <c r="F35" s="370">
        <v>46022</v>
      </c>
      <c r="G35" s="337">
        <v>3</v>
      </c>
      <c r="H35" s="337" t="s">
        <v>68</v>
      </c>
      <c r="I35" s="334">
        <f t="shared" si="5"/>
        <v>1</v>
      </c>
      <c r="J35" s="346">
        <v>1</v>
      </c>
      <c r="K35" s="372">
        <v>0</v>
      </c>
      <c r="L35" s="372">
        <v>0</v>
      </c>
      <c r="M35" s="468">
        <f t="shared" si="1"/>
        <v>1</v>
      </c>
      <c r="N35" s="372">
        <v>0</v>
      </c>
      <c r="O35" s="372">
        <v>0</v>
      </c>
      <c r="P35" s="372">
        <v>1</v>
      </c>
      <c r="Q35" s="344" t="s">
        <v>428</v>
      </c>
      <c r="R35" s="321"/>
    </row>
    <row r="36" spans="1:18" s="322" customFormat="1" ht="42">
      <c r="A36" s="326"/>
      <c r="B36" s="341" t="s">
        <v>219</v>
      </c>
      <c r="C36" s="373" t="s">
        <v>220</v>
      </c>
      <c r="D36" s="346" t="s">
        <v>221</v>
      </c>
      <c r="E36" s="370">
        <v>45659</v>
      </c>
      <c r="F36" s="370">
        <v>46022</v>
      </c>
      <c r="G36" s="337">
        <v>2</v>
      </c>
      <c r="H36" s="337" t="s">
        <v>68</v>
      </c>
      <c r="I36" s="334">
        <f t="shared" si="5"/>
        <v>1</v>
      </c>
      <c r="J36" s="346">
        <v>0</v>
      </c>
      <c r="K36" s="346">
        <v>0</v>
      </c>
      <c r="L36" s="346">
        <v>1</v>
      </c>
      <c r="M36" s="334">
        <f t="shared" si="1"/>
        <v>0</v>
      </c>
      <c r="N36" s="346">
        <v>0</v>
      </c>
      <c r="O36" s="346">
        <v>0</v>
      </c>
      <c r="P36" s="346">
        <v>0</v>
      </c>
      <c r="Q36" s="344"/>
      <c r="R36" s="321"/>
    </row>
    <row r="37" spans="1:18" s="322" customFormat="1" ht="63">
      <c r="A37" s="326"/>
      <c r="B37" s="341" t="s">
        <v>223</v>
      </c>
      <c r="C37" s="336" t="s">
        <v>224</v>
      </c>
      <c r="D37" s="346" t="s">
        <v>225</v>
      </c>
      <c r="E37" s="370">
        <v>45659</v>
      </c>
      <c r="F37" s="370">
        <v>46022</v>
      </c>
      <c r="G37" s="337">
        <v>3</v>
      </c>
      <c r="H37" s="337" t="s">
        <v>68</v>
      </c>
      <c r="I37" s="334">
        <f t="shared" si="5"/>
        <v>1</v>
      </c>
      <c r="J37" s="346">
        <v>1</v>
      </c>
      <c r="K37" s="372">
        <v>0</v>
      </c>
      <c r="L37" s="372">
        <v>0</v>
      </c>
      <c r="M37" s="468">
        <f t="shared" si="1"/>
        <v>1</v>
      </c>
      <c r="N37" s="372">
        <v>0</v>
      </c>
      <c r="O37" s="372">
        <v>0</v>
      </c>
      <c r="P37" s="372">
        <v>1</v>
      </c>
      <c r="Q37" s="344" t="s">
        <v>428</v>
      </c>
      <c r="R37" s="321"/>
    </row>
    <row r="38" spans="1:18" s="322" customFormat="1" ht="63">
      <c r="A38" s="326"/>
      <c r="B38" s="341" t="s">
        <v>226</v>
      </c>
      <c r="C38" s="336" t="s">
        <v>227</v>
      </c>
      <c r="D38" s="346" t="s">
        <v>228</v>
      </c>
      <c r="E38" s="370">
        <v>45659</v>
      </c>
      <c r="F38" s="370">
        <v>46022</v>
      </c>
      <c r="G38" s="337">
        <v>3</v>
      </c>
      <c r="H38" s="337" t="s">
        <v>68</v>
      </c>
      <c r="I38" s="334">
        <f t="shared" si="5"/>
        <v>1</v>
      </c>
      <c r="J38" s="346">
        <v>1</v>
      </c>
      <c r="K38" s="372">
        <v>0</v>
      </c>
      <c r="L38" s="372">
        <v>0</v>
      </c>
      <c r="M38" s="468">
        <f t="shared" si="1"/>
        <v>1</v>
      </c>
      <c r="N38" s="372">
        <v>0</v>
      </c>
      <c r="O38" s="372">
        <v>0</v>
      </c>
      <c r="P38" s="372">
        <v>1</v>
      </c>
      <c r="Q38" s="344" t="s">
        <v>428</v>
      </c>
      <c r="R38" s="321"/>
    </row>
    <row r="39" spans="1:18" s="322" customFormat="1" ht="63">
      <c r="A39" s="326"/>
      <c r="B39" s="341" t="s">
        <v>229</v>
      </c>
      <c r="C39" s="336" t="s">
        <v>230</v>
      </c>
      <c r="D39" s="346" t="s">
        <v>231</v>
      </c>
      <c r="E39" s="370">
        <v>45659</v>
      </c>
      <c r="F39" s="370">
        <v>46022</v>
      </c>
      <c r="G39" s="337">
        <v>3</v>
      </c>
      <c r="H39" s="337" t="s">
        <v>68</v>
      </c>
      <c r="I39" s="334">
        <f t="shared" si="5"/>
        <v>1</v>
      </c>
      <c r="J39" s="346">
        <v>1</v>
      </c>
      <c r="K39" s="372">
        <v>0</v>
      </c>
      <c r="L39" s="372">
        <v>0</v>
      </c>
      <c r="M39" s="468">
        <f t="shared" si="1"/>
        <v>1</v>
      </c>
      <c r="N39" s="372">
        <v>0</v>
      </c>
      <c r="O39" s="372">
        <v>0</v>
      </c>
      <c r="P39" s="372">
        <v>1</v>
      </c>
      <c r="Q39" s="344" t="s">
        <v>428</v>
      </c>
      <c r="R39" s="321"/>
    </row>
    <row r="40" spans="1:18" s="322" customFormat="1" ht="105">
      <c r="A40" s="326"/>
      <c r="B40" s="341" t="s">
        <v>232</v>
      </c>
      <c r="C40" s="336" t="s">
        <v>233</v>
      </c>
      <c r="D40" s="346" t="s">
        <v>234</v>
      </c>
      <c r="E40" s="370">
        <v>45659</v>
      </c>
      <c r="F40" s="370">
        <v>46022</v>
      </c>
      <c r="G40" s="337">
        <v>4</v>
      </c>
      <c r="H40" s="337" t="s">
        <v>68</v>
      </c>
      <c r="I40" s="334">
        <f t="shared" si="5"/>
        <v>1</v>
      </c>
      <c r="J40" s="346">
        <v>1</v>
      </c>
      <c r="K40" s="372">
        <v>0</v>
      </c>
      <c r="L40" s="372">
        <v>0</v>
      </c>
      <c r="M40" s="335">
        <f t="shared" si="1"/>
        <v>1</v>
      </c>
      <c r="N40" s="372">
        <v>0</v>
      </c>
      <c r="O40" s="372">
        <v>0</v>
      </c>
      <c r="P40" s="372">
        <v>1</v>
      </c>
      <c r="Q40" s="344" t="s">
        <v>460</v>
      </c>
      <c r="R40" s="321" t="s">
        <v>459</v>
      </c>
    </row>
    <row r="41" spans="1:18" s="322" customFormat="1" ht="63">
      <c r="A41" s="326"/>
      <c r="B41" s="341" t="s">
        <v>235</v>
      </c>
      <c r="C41" s="336" t="s">
        <v>236</v>
      </c>
      <c r="D41" s="346" t="s">
        <v>237</v>
      </c>
      <c r="E41" s="370">
        <v>45659</v>
      </c>
      <c r="F41" s="370">
        <v>46022</v>
      </c>
      <c r="G41" s="337">
        <v>3</v>
      </c>
      <c r="H41" s="337" t="s">
        <v>68</v>
      </c>
      <c r="I41" s="334">
        <f t="shared" si="5"/>
        <v>1</v>
      </c>
      <c r="J41" s="346">
        <v>1</v>
      </c>
      <c r="K41" s="372">
        <v>0</v>
      </c>
      <c r="L41" s="372">
        <v>0</v>
      </c>
      <c r="M41" s="335">
        <f t="shared" si="1"/>
        <v>1</v>
      </c>
      <c r="N41" s="372">
        <v>0</v>
      </c>
      <c r="O41" s="372">
        <v>0</v>
      </c>
      <c r="P41" s="372">
        <v>1</v>
      </c>
      <c r="Q41" s="344" t="s">
        <v>461</v>
      </c>
      <c r="R41" s="321" t="s">
        <v>462</v>
      </c>
    </row>
    <row r="42" spans="1:18" s="322" customFormat="1" ht="42">
      <c r="A42" s="326"/>
      <c r="B42" s="341" t="s">
        <v>239</v>
      </c>
      <c r="C42" s="336" t="s">
        <v>240</v>
      </c>
      <c r="D42" s="346" t="s">
        <v>463</v>
      </c>
      <c r="E42" s="370">
        <v>45659</v>
      </c>
      <c r="F42" s="370">
        <v>46022</v>
      </c>
      <c r="G42" s="337">
        <v>2</v>
      </c>
      <c r="H42" s="337" t="s">
        <v>68</v>
      </c>
      <c r="I42" s="334">
        <f t="shared" si="5"/>
        <v>0</v>
      </c>
      <c r="J42" s="346">
        <v>0</v>
      </c>
      <c r="K42" s="346">
        <v>0</v>
      </c>
      <c r="L42" s="346">
        <v>0</v>
      </c>
      <c r="M42" s="335">
        <f t="shared" si="1"/>
        <v>1</v>
      </c>
      <c r="N42" s="346">
        <v>0</v>
      </c>
      <c r="O42" s="346">
        <v>0</v>
      </c>
      <c r="P42" s="346">
        <v>1</v>
      </c>
      <c r="Q42" s="344" t="s">
        <v>464</v>
      </c>
      <c r="R42" s="321" t="s">
        <v>459</v>
      </c>
    </row>
    <row r="43" spans="1:18" s="322" customFormat="1" ht="31.5">
      <c r="A43" s="613"/>
      <c r="B43" s="341" t="s">
        <v>245</v>
      </c>
      <c r="C43" s="357" t="s">
        <v>246</v>
      </c>
      <c r="D43" s="357" t="s">
        <v>247</v>
      </c>
      <c r="E43" s="358">
        <v>45659</v>
      </c>
      <c r="F43" s="358">
        <v>46022</v>
      </c>
      <c r="G43" s="337">
        <v>4</v>
      </c>
      <c r="H43" s="337" t="s">
        <v>248</v>
      </c>
      <c r="I43" s="334">
        <f t="shared" si="5"/>
        <v>1</v>
      </c>
      <c r="J43" s="346">
        <v>0</v>
      </c>
      <c r="K43" s="346">
        <v>0</v>
      </c>
      <c r="L43" s="346">
        <v>1</v>
      </c>
      <c r="M43" s="468">
        <f t="shared" si="1"/>
        <v>1</v>
      </c>
      <c r="N43" s="346">
        <v>0</v>
      </c>
      <c r="O43" s="346">
        <v>0</v>
      </c>
      <c r="P43" s="346">
        <v>1</v>
      </c>
      <c r="Q43" s="344" t="s">
        <v>428</v>
      </c>
      <c r="R43" s="321"/>
    </row>
    <row r="44" spans="1:18" s="322" customFormat="1" ht="10.5">
      <c r="A44" s="613"/>
      <c r="B44" s="374"/>
      <c r="C44" s="375"/>
      <c r="D44" s="375"/>
      <c r="E44" s="376"/>
      <c r="F44" s="376"/>
      <c r="G44" s="377"/>
      <c r="H44" s="377"/>
      <c r="I44" s="378"/>
      <c r="J44" s="379"/>
      <c r="K44" s="379"/>
      <c r="L44" s="379"/>
      <c r="M44" s="378"/>
      <c r="N44" s="379"/>
      <c r="O44" s="379"/>
      <c r="P44" s="379"/>
      <c r="Q44" s="391"/>
      <c r="R44" s="321"/>
    </row>
    <row r="45" spans="1:18" s="322" customFormat="1" ht="63">
      <c r="A45" s="613"/>
      <c r="B45" s="380" t="s">
        <v>251</v>
      </c>
      <c r="C45" s="337" t="s">
        <v>252</v>
      </c>
      <c r="D45" s="337" t="s">
        <v>465</v>
      </c>
      <c r="E45" s="331">
        <v>45705</v>
      </c>
      <c r="F45" s="331">
        <v>45565</v>
      </c>
      <c r="G45" s="337">
        <v>2</v>
      </c>
      <c r="H45" s="381" t="s">
        <v>144</v>
      </c>
      <c r="I45" s="334">
        <f t="shared" ref="I45:I51" si="6">+J45+K45+L45</f>
        <v>0</v>
      </c>
      <c r="J45" s="337"/>
      <c r="K45" s="337"/>
      <c r="L45" s="337"/>
      <c r="M45" s="335">
        <f t="shared" si="1"/>
        <v>1</v>
      </c>
      <c r="N45" s="337"/>
      <c r="O45" s="337"/>
      <c r="P45" s="337">
        <v>1</v>
      </c>
      <c r="Q45" s="392" t="s">
        <v>466</v>
      </c>
      <c r="R45" s="321"/>
    </row>
    <row r="46" spans="1:18" s="322" customFormat="1" ht="105">
      <c r="A46" s="613"/>
      <c r="B46" s="380" t="s">
        <v>258</v>
      </c>
      <c r="C46" s="337" t="s">
        <v>259</v>
      </c>
      <c r="D46" s="337" t="s">
        <v>467</v>
      </c>
      <c r="E46" s="331">
        <v>45839</v>
      </c>
      <c r="F46" s="331">
        <v>46006</v>
      </c>
      <c r="G46" s="337">
        <v>1</v>
      </c>
      <c r="H46" s="381" t="s">
        <v>144</v>
      </c>
      <c r="I46" s="334">
        <f t="shared" si="6"/>
        <v>0</v>
      </c>
      <c r="J46" s="337"/>
      <c r="K46" s="337"/>
      <c r="L46" s="337"/>
      <c r="M46" s="334">
        <f t="shared" si="1"/>
        <v>0</v>
      </c>
      <c r="N46" s="337"/>
      <c r="O46" s="337"/>
      <c r="P46" s="337"/>
      <c r="Q46" s="392"/>
      <c r="R46" s="321"/>
    </row>
    <row r="47" spans="1:18" s="322" customFormat="1" ht="84">
      <c r="A47" s="326"/>
      <c r="B47" s="380" t="s">
        <v>261</v>
      </c>
      <c r="C47" s="344" t="s">
        <v>262</v>
      </c>
      <c r="D47" s="337" t="s">
        <v>468</v>
      </c>
      <c r="E47" s="331">
        <v>45748</v>
      </c>
      <c r="F47" s="331">
        <v>46006</v>
      </c>
      <c r="G47" s="337">
        <v>3</v>
      </c>
      <c r="H47" s="337" t="s">
        <v>68</v>
      </c>
      <c r="I47" s="334">
        <f t="shared" si="6"/>
        <v>0</v>
      </c>
      <c r="J47" s="337"/>
      <c r="K47" s="337"/>
      <c r="L47" s="337"/>
      <c r="M47" s="468">
        <f t="shared" si="1"/>
        <v>1</v>
      </c>
      <c r="N47" s="337"/>
      <c r="O47" s="337"/>
      <c r="P47" s="337">
        <v>1</v>
      </c>
      <c r="Q47" s="344" t="s">
        <v>428</v>
      </c>
      <c r="R47" s="321"/>
    </row>
    <row r="48" spans="1:18" s="322" customFormat="1" ht="21">
      <c r="A48" s="326"/>
      <c r="B48" s="380" t="s">
        <v>264</v>
      </c>
      <c r="C48" s="344" t="s">
        <v>265</v>
      </c>
      <c r="D48" s="337" t="s">
        <v>469</v>
      </c>
      <c r="E48" s="331">
        <v>45703</v>
      </c>
      <c r="F48" s="331">
        <v>46006</v>
      </c>
      <c r="G48" s="337">
        <v>4</v>
      </c>
      <c r="H48" s="381" t="s">
        <v>267</v>
      </c>
      <c r="I48" s="334">
        <f t="shared" si="6"/>
        <v>1</v>
      </c>
      <c r="J48" s="337"/>
      <c r="K48" s="337"/>
      <c r="L48" s="337">
        <v>1</v>
      </c>
      <c r="M48" s="468">
        <f t="shared" si="1"/>
        <v>1</v>
      </c>
      <c r="N48" s="337"/>
      <c r="O48" s="337"/>
      <c r="P48" s="337">
        <v>1</v>
      </c>
      <c r="Q48" s="392" t="s">
        <v>428</v>
      </c>
      <c r="R48" s="321"/>
    </row>
    <row r="49" spans="1:18" s="322" customFormat="1" ht="21">
      <c r="A49" s="326"/>
      <c r="B49" s="380" t="s">
        <v>269</v>
      </c>
      <c r="C49" s="336" t="s">
        <v>270</v>
      </c>
      <c r="D49" s="337" t="s">
        <v>470</v>
      </c>
      <c r="E49" s="331">
        <v>45672</v>
      </c>
      <c r="F49" s="331">
        <v>46006</v>
      </c>
      <c r="G49" s="337">
        <v>4</v>
      </c>
      <c r="H49" s="381" t="s">
        <v>267</v>
      </c>
      <c r="I49" s="334">
        <f t="shared" si="6"/>
        <v>1</v>
      </c>
      <c r="J49" s="337"/>
      <c r="K49" s="337"/>
      <c r="L49" s="337">
        <v>1</v>
      </c>
      <c r="M49" s="468">
        <f t="shared" si="1"/>
        <v>1</v>
      </c>
      <c r="N49" s="337"/>
      <c r="O49" s="337"/>
      <c r="P49" s="337">
        <v>1</v>
      </c>
      <c r="Q49" s="392" t="s">
        <v>428</v>
      </c>
      <c r="R49" s="321"/>
    </row>
    <row r="50" spans="1:18" s="322" customFormat="1" ht="31.5">
      <c r="A50" s="326"/>
      <c r="B50" s="380" t="s">
        <v>272</v>
      </c>
      <c r="C50" s="336" t="s">
        <v>273</v>
      </c>
      <c r="D50" s="337" t="s">
        <v>471</v>
      </c>
      <c r="E50" s="331">
        <v>45672</v>
      </c>
      <c r="F50" s="331">
        <v>46006</v>
      </c>
      <c r="G50" s="337">
        <v>4</v>
      </c>
      <c r="H50" s="381" t="s">
        <v>267</v>
      </c>
      <c r="I50" s="334">
        <f t="shared" si="6"/>
        <v>1</v>
      </c>
      <c r="J50" s="337"/>
      <c r="K50" s="337"/>
      <c r="L50" s="337">
        <v>1</v>
      </c>
      <c r="M50" s="468">
        <f t="shared" si="1"/>
        <v>1</v>
      </c>
      <c r="N50" s="337"/>
      <c r="O50" s="337"/>
      <c r="P50" s="337">
        <v>1</v>
      </c>
      <c r="Q50" s="392" t="s">
        <v>428</v>
      </c>
      <c r="R50" s="321"/>
    </row>
    <row r="51" spans="1:18" s="322" customFormat="1" ht="42">
      <c r="A51" s="326"/>
      <c r="B51" s="380" t="s">
        <v>275</v>
      </c>
      <c r="C51" s="336" t="s">
        <v>276</v>
      </c>
      <c r="D51" s="346" t="s">
        <v>472</v>
      </c>
      <c r="E51" s="331">
        <v>45672</v>
      </c>
      <c r="F51" s="331">
        <v>46006</v>
      </c>
      <c r="G51" s="337">
        <v>4</v>
      </c>
      <c r="H51" s="381" t="s">
        <v>267</v>
      </c>
      <c r="I51" s="334">
        <f t="shared" si="6"/>
        <v>1</v>
      </c>
      <c r="J51" s="337"/>
      <c r="K51" s="337"/>
      <c r="L51" s="337">
        <v>1</v>
      </c>
      <c r="M51" s="468">
        <f t="shared" si="1"/>
        <v>1</v>
      </c>
      <c r="N51" s="337"/>
      <c r="O51" s="337"/>
      <c r="P51" s="337">
        <v>1</v>
      </c>
      <c r="Q51" s="392" t="s">
        <v>428</v>
      </c>
      <c r="R51" s="321"/>
    </row>
    <row r="52" spans="1:18">
      <c r="A52" s="339"/>
      <c r="B52" s="340"/>
      <c r="C52" s="340"/>
      <c r="D52" s="340"/>
      <c r="E52" s="340"/>
      <c r="F52" s="340"/>
      <c r="G52" s="340"/>
      <c r="H52" s="340"/>
      <c r="I52" s="340"/>
      <c r="J52" s="340"/>
      <c r="K52" s="340"/>
      <c r="L52" s="340"/>
      <c r="M52" s="340"/>
      <c r="N52" s="340"/>
      <c r="O52" s="340"/>
      <c r="P52" s="340"/>
      <c r="Q52" s="387"/>
    </row>
  </sheetData>
  <mergeCells count="5">
    <mergeCell ref="A2:A4"/>
    <mergeCell ref="A11:A13"/>
    <mergeCell ref="A21:A22"/>
    <mergeCell ref="A28:A29"/>
    <mergeCell ref="A43:A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F46A-47DF-45CE-B589-A2138AB55C46}">
  <sheetPr>
    <tabColor rgb="FF7030A0"/>
  </sheetPr>
  <dimension ref="A1:W32"/>
  <sheetViews>
    <sheetView tabSelected="1" zoomScale="80" zoomScaleNormal="80" workbookViewId="0">
      <pane xSplit="2" ySplit="2" topLeftCell="C5" activePane="bottomRight" state="frozenSplit"/>
      <selection pane="bottomRight" activeCell="A8" sqref="A8"/>
      <selection pane="bottomLeft" activeCell="A3" sqref="A3"/>
      <selection pane="topRight" activeCell="B1" sqref="B1"/>
    </sheetView>
  </sheetViews>
  <sheetFormatPr defaultColWidth="14.42578125" defaultRowHeight="15" customHeight="1"/>
  <cols>
    <col min="1" max="1" width="19.7109375" style="270" customWidth="1"/>
    <col min="2" max="2" width="41.42578125" style="270" customWidth="1"/>
    <col min="3" max="3" width="14.7109375" style="270" customWidth="1"/>
    <col min="4" max="4" width="10.42578125" style="298" customWidth="1"/>
    <col min="5" max="5" width="8.28515625" style="298" customWidth="1"/>
    <col min="6" max="6" width="15.42578125" style="270" customWidth="1"/>
    <col min="7" max="7" width="13.7109375" style="270" customWidth="1"/>
    <col min="8" max="8" width="14.140625" style="270" customWidth="1"/>
    <col min="9" max="9" width="128.28515625" style="270" customWidth="1"/>
    <col min="10" max="10" width="14.140625" style="298" customWidth="1"/>
    <col min="11" max="11" width="9.28515625" style="298" customWidth="1"/>
    <col min="12" max="12" width="33.42578125" style="298" customWidth="1"/>
    <col min="13" max="13" width="27" style="270" customWidth="1"/>
    <col min="14" max="14" width="11" style="270" customWidth="1"/>
    <col min="15" max="15" width="21.42578125" style="270" bestFit="1" customWidth="1"/>
    <col min="16" max="16" width="10.85546875" style="270" customWidth="1"/>
    <col min="17" max="20" width="10.85546875" style="270" hidden="1" customWidth="1"/>
    <col min="21" max="21" width="3.42578125" style="270" hidden="1" customWidth="1"/>
    <col min="22" max="23" width="10.85546875" style="270" hidden="1" customWidth="1"/>
    <col min="24" max="27" width="10.85546875" style="270" customWidth="1"/>
    <col min="28" max="16384" width="14.42578125" style="270"/>
  </cols>
  <sheetData>
    <row r="1" spans="1:21" ht="30" customHeight="1">
      <c r="A1" s="622" t="s">
        <v>473</v>
      </c>
      <c r="B1" s="624" t="s">
        <v>474</v>
      </c>
      <c r="C1" s="624" t="s">
        <v>475</v>
      </c>
      <c r="D1" s="625" t="s">
        <v>476</v>
      </c>
      <c r="E1" s="626"/>
      <c r="F1" s="624" t="s">
        <v>477</v>
      </c>
      <c r="G1" s="624" t="s">
        <v>478</v>
      </c>
      <c r="H1" s="624" t="s">
        <v>479</v>
      </c>
      <c r="I1" s="624" t="s">
        <v>480</v>
      </c>
      <c r="J1" s="625" t="s">
        <v>481</v>
      </c>
      <c r="K1" s="627"/>
      <c r="L1" s="616" t="s">
        <v>482</v>
      </c>
      <c r="M1" s="616" t="s">
        <v>483</v>
      </c>
      <c r="N1" s="618" t="s">
        <v>484</v>
      </c>
      <c r="O1" s="620" t="s">
        <v>485</v>
      </c>
      <c r="P1" s="269"/>
      <c r="Q1" s="269"/>
      <c r="R1" s="269"/>
      <c r="S1" s="269"/>
      <c r="T1" s="269"/>
      <c r="U1" s="269"/>
    </row>
    <row r="2" spans="1:21" ht="21.75" customHeight="1">
      <c r="A2" s="623"/>
      <c r="B2" s="619"/>
      <c r="C2" s="619"/>
      <c r="D2" s="271" t="s">
        <v>486</v>
      </c>
      <c r="E2" s="271" t="s">
        <v>487</v>
      </c>
      <c r="F2" s="619"/>
      <c r="G2" s="619"/>
      <c r="H2" s="619"/>
      <c r="I2" s="619"/>
      <c r="J2" s="271" t="s">
        <v>488</v>
      </c>
      <c r="K2" s="271" t="s">
        <v>487</v>
      </c>
      <c r="L2" s="617"/>
      <c r="M2" s="617"/>
      <c r="N2" s="619"/>
      <c r="O2" s="621"/>
      <c r="P2" s="269"/>
      <c r="Q2" s="269"/>
      <c r="R2" s="269"/>
      <c r="S2" s="269"/>
      <c r="T2" s="269"/>
      <c r="U2" s="269"/>
    </row>
    <row r="3" spans="1:21" s="58" customFormat="1" ht="42.75" customHeight="1" thickBot="1">
      <c r="A3" s="59" t="s">
        <v>489</v>
      </c>
      <c r="B3" s="60" t="s">
        <v>490</v>
      </c>
      <c r="C3" s="61"/>
      <c r="D3" s="60"/>
      <c r="E3" s="60"/>
      <c r="F3" s="60"/>
      <c r="G3" s="61">
        <v>45688</v>
      </c>
      <c r="H3" s="61">
        <v>46022</v>
      </c>
      <c r="I3" s="62" t="s">
        <v>491</v>
      </c>
      <c r="J3" s="61"/>
      <c r="K3" s="60"/>
      <c r="L3" s="60"/>
      <c r="M3" s="60"/>
      <c r="N3" s="63">
        <v>1</v>
      </c>
      <c r="O3" s="64">
        <v>45688</v>
      </c>
      <c r="P3" s="57"/>
      <c r="Q3" s="57"/>
      <c r="R3" s="57"/>
      <c r="S3" s="57"/>
      <c r="T3" s="57"/>
      <c r="U3" s="57"/>
    </row>
    <row r="4" spans="1:21" ht="102" customHeight="1">
      <c r="A4" s="314" t="s">
        <v>492</v>
      </c>
      <c r="B4" s="315" t="s">
        <v>493</v>
      </c>
      <c r="C4" s="274">
        <v>45715</v>
      </c>
      <c r="D4" s="273" t="s">
        <v>494</v>
      </c>
      <c r="E4" s="273">
        <v>3</v>
      </c>
      <c r="F4" s="273" t="s">
        <v>343</v>
      </c>
      <c r="G4" s="274">
        <v>45703</v>
      </c>
      <c r="H4" s="274">
        <v>45930</v>
      </c>
      <c r="I4" s="296" t="s">
        <v>495</v>
      </c>
      <c r="J4" s="274">
        <v>45715</v>
      </c>
      <c r="K4" s="273" t="s">
        <v>496</v>
      </c>
      <c r="L4" s="276" t="s">
        <v>497</v>
      </c>
      <c r="M4" s="299" t="s">
        <v>498</v>
      </c>
      <c r="N4" s="277">
        <v>2</v>
      </c>
      <c r="O4" s="278">
        <v>45741</v>
      </c>
      <c r="P4" s="269"/>
      <c r="Q4" s="269" t="s">
        <v>499</v>
      </c>
      <c r="R4" s="269" t="s">
        <v>500</v>
      </c>
      <c r="S4" s="269" t="s">
        <v>501</v>
      </c>
      <c r="T4" s="269"/>
      <c r="U4" s="269" t="s">
        <v>343</v>
      </c>
    </row>
    <row r="5" spans="1:21" ht="108.95" customHeight="1">
      <c r="A5" s="316" t="s">
        <v>492</v>
      </c>
      <c r="B5" s="315" t="s">
        <v>502</v>
      </c>
      <c r="C5" s="274">
        <v>45733</v>
      </c>
      <c r="D5" s="273" t="s">
        <v>503</v>
      </c>
      <c r="E5" s="281">
        <v>2</v>
      </c>
      <c r="F5" s="273" t="s">
        <v>346</v>
      </c>
      <c r="G5" s="286">
        <v>45659</v>
      </c>
      <c r="H5" s="286">
        <v>46022</v>
      </c>
      <c r="I5" s="282" t="s">
        <v>504</v>
      </c>
      <c r="J5" s="283">
        <v>45733</v>
      </c>
      <c r="K5" s="273" t="s">
        <v>505</v>
      </c>
      <c r="L5" s="276" t="s">
        <v>506</v>
      </c>
      <c r="M5" s="313" t="s">
        <v>507</v>
      </c>
      <c r="N5" s="277">
        <v>2</v>
      </c>
      <c r="O5" s="278">
        <v>45741</v>
      </c>
      <c r="P5" s="269"/>
      <c r="Q5" s="269" t="s">
        <v>493</v>
      </c>
      <c r="R5" s="269" t="s">
        <v>494</v>
      </c>
      <c r="S5" s="269" t="s">
        <v>492</v>
      </c>
      <c r="T5" s="269"/>
      <c r="U5" s="269" t="s">
        <v>344</v>
      </c>
    </row>
    <row r="6" spans="1:21" ht="169.5" customHeight="1">
      <c r="A6" s="279" t="s">
        <v>492</v>
      </c>
      <c r="B6" s="280" t="s">
        <v>508</v>
      </c>
      <c r="C6" s="283">
        <v>45826</v>
      </c>
      <c r="D6" s="273" t="s">
        <v>509</v>
      </c>
      <c r="E6" s="281">
        <v>3</v>
      </c>
      <c r="F6" s="273" t="s">
        <v>344</v>
      </c>
      <c r="G6" s="274">
        <v>45672</v>
      </c>
      <c r="H6" s="274">
        <v>45657</v>
      </c>
      <c r="I6" s="282" t="s">
        <v>510</v>
      </c>
      <c r="J6" s="283">
        <v>45826</v>
      </c>
      <c r="K6" s="281" t="s">
        <v>511</v>
      </c>
      <c r="L6" s="276" t="s">
        <v>512</v>
      </c>
      <c r="M6" s="313" t="s">
        <v>513</v>
      </c>
      <c r="N6" s="285">
        <v>3</v>
      </c>
      <c r="O6" s="278">
        <v>45828</v>
      </c>
      <c r="P6" s="269"/>
      <c r="Q6" s="269" t="s">
        <v>514</v>
      </c>
      <c r="R6" s="269" t="s">
        <v>515</v>
      </c>
      <c r="S6" s="269" t="s">
        <v>516</v>
      </c>
      <c r="T6" s="269"/>
      <c r="U6" s="269" t="s">
        <v>345</v>
      </c>
    </row>
    <row r="7" spans="1:21" ht="69.75" customHeight="1">
      <c r="A7" s="279" t="s">
        <v>501</v>
      </c>
      <c r="B7" s="280" t="s">
        <v>508</v>
      </c>
      <c r="C7" s="286" t="s">
        <v>517</v>
      </c>
      <c r="D7" s="286" t="s">
        <v>517</v>
      </c>
      <c r="E7" s="281">
        <v>4</v>
      </c>
      <c r="F7" s="287" t="s">
        <v>518</v>
      </c>
      <c r="G7" s="286" t="s">
        <v>517</v>
      </c>
      <c r="H7" s="286" t="s">
        <v>517</v>
      </c>
      <c r="I7" s="282" t="s">
        <v>519</v>
      </c>
      <c r="J7" s="283" t="s">
        <v>517</v>
      </c>
      <c r="K7" s="273" t="s">
        <v>517</v>
      </c>
      <c r="L7" s="273" t="s">
        <v>517</v>
      </c>
      <c r="M7" s="273" t="s">
        <v>517</v>
      </c>
      <c r="N7" s="285">
        <v>4</v>
      </c>
      <c r="O7" s="278"/>
      <c r="P7" s="269"/>
      <c r="Q7" s="269" t="s">
        <v>508</v>
      </c>
      <c r="R7" s="269" t="s">
        <v>509</v>
      </c>
      <c r="S7" s="269"/>
      <c r="T7" s="269"/>
      <c r="U7" s="269" t="s">
        <v>518</v>
      </c>
    </row>
    <row r="8" spans="1:21" ht="101.25" customHeight="1">
      <c r="A8" s="279" t="s">
        <v>501</v>
      </c>
      <c r="B8" s="280" t="s">
        <v>508</v>
      </c>
      <c r="C8" s="286" t="s">
        <v>517</v>
      </c>
      <c r="D8" s="286" t="s">
        <v>517</v>
      </c>
      <c r="E8" s="281">
        <v>5</v>
      </c>
      <c r="F8" s="287" t="s">
        <v>518</v>
      </c>
      <c r="G8" s="286" t="s">
        <v>517</v>
      </c>
      <c r="H8" s="286" t="s">
        <v>517</v>
      </c>
      <c r="I8" s="282" t="s">
        <v>520</v>
      </c>
      <c r="J8" s="283" t="s">
        <v>517</v>
      </c>
      <c r="K8" s="273" t="s">
        <v>517</v>
      </c>
      <c r="L8" s="273" t="s">
        <v>517</v>
      </c>
      <c r="M8" s="273" t="s">
        <v>517</v>
      </c>
      <c r="N8" s="285">
        <v>4</v>
      </c>
      <c r="O8" s="278">
        <v>45873</v>
      </c>
      <c r="P8" s="269"/>
      <c r="Q8" s="269" t="s">
        <v>502</v>
      </c>
      <c r="R8" s="269" t="s">
        <v>503</v>
      </c>
      <c r="S8" s="269"/>
      <c r="T8" s="269"/>
      <c r="U8" s="269"/>
    </row>
    <row r="9" spans="1:21" ht="16.5">
      <c r="A9" s="279"/>
      <c r="B9" s="280"/>
      <c r="C9" s="286"/>
      <c r="D9" s="273"/>
      <c r="E9" s="281"/>
      <c r="F9" s="287"/>
      <c r="G9" s="286"/>
      <c r="H9" s="286"/>
      <c r="I9" s="288"/>
      <c r="J9" s="283"/>
      <c r="K9" s="281"/>
      <c r="L9" s="275"/>
      <c r="M9" s="272"/>
      <c r="N9" s="285"/>
      <c r="O9" s="278"/>
      <c r="P9" s="269"/>
      <c r="Q9" s="269"/>
      <c r="R9" s="269"/>
      <c r="S9" s="269"/>
      <c r="T9" s="269"/>
      <c r="U9" s="269"/>
    </row>
    <row r="10" spans="1:21" ht="16.5">
      <c r="A10" s="279"/>
      <c r="B10" s="280"/>
      <c r="C10" s="286"/>
      <c r="D10" s="273"/>
      <c r="E10" s="281"/>
      <c r="F10" s="287"/>
      <c r="G10" s="286"/>
      <c r="H10" s="286"/>
      <c r="I10" s="282"/>
      <c r="J10" s="283"/>
      <c r="K10" s="281"/>
      <c r="L10" s="275"/>
      <c r="M10" s="282"/>
      <c r="N10" s="285"/>
      <c r="O10" s="278"/>
      <c r="P10" s="269"/>
      <c r="Q10" s="269" t="s">
        <v>521</v>
      </c>
      <c r="R10" s="269" t="s">
        <v>522</v>
      </c>
      <c r="S10" s="269"/>
      <c r="T10" s="269"/>
      <c r="U10" s="269"/>
    </row>
    <row r="11" spans="1:21" ht="16.5">
      <c r="A11" s="279"/>
      <c r="B11" s="280"/>
      <c r="C11" s="286"/>
      <c r="D11" s="273"/>
      <c r="E11" s="281"/>
      <c r="F11" s="287"/>
      <c r="G11" s="286"/>
      <c r="H11" s="286"/>
      <c r="I11" s="282"/>
      <c r="J11" s="283"/>
      <c r="K11" s="281"/>
      <c r="L11" s="275"/>
      <c r="M11" s="272"/>
      <c r="N11" s="285"/>
      <c r="O11" s="289"/>
      <c r="P11" s="269"/>
      <c r="Q11" s="269"/>
      <c r="R11" s="269"/>
      <c r="S11" s="269"/>
      <c r="T11" s="269"/>
      <c r="U11" s="269"/>
    </row>
    <row r="12" spans="1:21" ht="16.5">
      <c r="A12" s="279"/>
      <c r="B12" s="280"/>
      <c r="C12" s="286"/>
      <c r="D12" s="273"/>
      <c r="E12" s="281"/>
      <c r="F12" s="287"/>
      <c r="G12" s="286"/>
      <c r="H12" s="286"/>
      <c r="I12" s="288"/>
      <c r="J12" s="283"/>
      <c r="K12" s="281"/>
      <c r="L12" s="290"/>
      <c r="M12" s="282"/>
      <c r="N12" s="285"/>
      <c r="O12" s="289"/>
      <c r="P12" s="269"/>
      <c r="Q12" s="269"/>
      <c r="R12" s="269"/>
      <c r="S12" s="269"/>
      <c r="T12" s="269"/>
      <c r="U12" s="269"/>
    </row>
    <row r="13" spans="1:21" ht="16.5">
      <c r="A13" s="279"/>
      <c r="B13" s="280"/>
      <c r="C13" s="286"/>
      <c r="D13" s="273"/>
      <c r="E13" s="281"/>
      <c r="F13" s="287"/>
      <c r="G13" s="291"/>
      <c r="H13" s="291"/>
      <c r="I13" s="282"/>
      <c r="J13" s="283"/>
      <c r="K13" s="281"/>
      <c r="L13" s="275"/>
      <c r="M13" s="272"/>
      <c r="N13" s="285"/>
      <c r="O13" s="289"/>
      <c r="P13" s="269"/>
      <c r="Q13" s="269"/>
      <c r="R13" s="269"/>
      <c r="S13" s="269"/>
      <c r="T13" s="269"/>
      <c r="U13" s="269"/>
    </row>
    <row r="14" spans="1:21" ht="16.5">
      <c r="A14" s="279"/>
      <c r="B14" s="280"/>
      <c r="C14" s="286"/>
      <c r="D14" s="273"/>
      <c r="E14" s="281"/>
      <c r="F14" s="287"/>
      <c r="G14" s="291"/>
      <c r="H14" s="291"/>
      <c r="I14" s="282"/>
      <c r="J14" s="283"/>
      <c r="K14" s="283"/>
      <c r="L14" s="275"/>
      <c r="M14" s="284"/>
      <c r="N14" s="285"/>
      <c r="O14" s="289"/>
      <c r="P14" s="269"/>
      <c r="Q14" s="269"/>
      <c r="R14" s="269"/>
      <c r="S14" s="269"/>
      <c r="T14" s="269"/>
      <c r="U14" s="269"/>
    </row>
    <row r="15" spans="1:21" ht="16.5">
      <c r="A15" s="279"/>
      <c r="B15" s="280"/>
      <c r="C15" s="286"/>
      <c r="D15" s="273"/>
      <c r="E15" s="281"/>
      <c r="F15" s="292"/>
      <c r="G15" s="291"/>
      <c r="H15" s="291"/>
      <c r="I15" s="282"/>
      <c r="J15" s="283"/>
      <c r="K15" s="283"/>
      <c r="L15" s="275"/>
      <c r="M15" s="284"/>
      <c r="N15" s="285"/>
      <c r="O15" s="289"/>
      <c r="P15" s="269"/>
      <c r="Q15" s="269"/>
      <c r="R15" s="269"/>
      <c r="S15" s="269"/>
      <c r="T15" s="269"/>
      <c r="U15" s="269"/>
    </row>
    <row r="16" spans="1:21" ht="16.5">
      <c r="A16" s="279"/>
      <c r="B16" s="280"/>
      <c r="C16" s="286"/>
      <c r="D16" s="273"/>
      <c r="E16" s="281"/>
      <c r="F16" s="287"/>
      <c r="G16" s="286"/>
      <c r="H16" s="286"/>
      <c r="I16" s="288"/>
      <c r="J16" s="283"/>
      <c r="K16" s="281"/>
      <c r="L16" s="275"/>
      <c r="M16" s="282"/>
      <c r="N16" s="285"/>
      <c r="O16" s="289"/>
    </row>
    <row r="17" spans="1:15" ht="16.5">
      <c r="A17" s="279"/>
      <c r="B17" s="280"/>
      <c r="C17" s="286"/>
      <c r="D17" s="273"/>
      <c r="E17" s="281"/>
      <c r="F17" s="287"/>
      <c r="G17" s="286"/>
      <c r="H17" s="286"/>
      <c r="I17" s="288"/>
      <c r="J17" s="283"/>
      <c r="K17" s="281"/>
      <c r="L17" s="275"/>
      <c r="M17" s="282"/>
      <c r="N17" s="285"/>
      <c r="O17" s="289"/>
    </row>
    <row r="18" spans="1:15" ht="16.5">
      <c r="A18" s="279"/>
      <c r="B18" s="280"/>
      <c r="C18" s="286"/>
      <c r="D18" s="273"/>
      <c r="E18" s="281"/>
      <c r="F18" s="287"/>
      <c r="G18" s="286"/>
      <c r="H18" s="286"/>
      <c r="I18" s="288"/>
      <c r="J18" s="283"/>
      <c r="K18" s="281"/>
      <c r="L18" s="275"/>
      <c r="M18" s="282"/>
      <c r="N18" s="285"/>
      <c r="O18" s="289"/>
    </row>
    <row r="19" spans="1:15" ht="16.5">
      <c r="A19" s="279"/>
      <c r="B19" s="280"/>
      <c r="C19" s="286"/>
      <c r="D19" s="273"/>
      <c r="E19" s="281"/>
      <c r="F19" s="287"/>
      <c r="G19" s="283"/>
      <c r="H19" s="283"/>
      <c r="I19" s="282"/>
      <c r="J19" s="283"/>
      <c r="K19" s="281"/>
      <c r="L19" s="275"/>
      <c r="M19" s="293"/>
      <c r="N19" s="285"/>
      <c r="O19" s="289"/>
    </row>
    <row r="20" spans="1:15" ht="16.5">
      <c r="A20" s="279"/>
      <c r="B20" s="280"/>
      <c r="C20" s="286"/>
      <c r="D20" s="273"/>
      <c r="E20" s="281"/>
      <c r="F20" s="287"/>
      <c r="G20" s="283"/>
      <c r="H20" s="283"/>
      <c r="I20" s="282"/>
      <c r="J20" s="283"/>
      <c r="K20" s="281"/>
      <c r="L20" s="275"/>
      <c r="M20" s="293"/>
      <c r="N20" s="285"/>
      <c r="O20" s="289"/>
    </row>
    <row r="21" spans="1:15" ht="16.5">
      <c r="A21" s="279"/>
      <c r="B21" s="280"/>
      <c r="C21" s="286"/>
      <c r="D21" s="273"/>
      <c r="E21" s="281"/>
      <c r="F21" s="287"/>
      <c r="G21" s="283"/>
      <c r="H21" s="283"/>
      <c r="I21" s="282"/>
      <c r="J21" s="283"/>
      <c r="K21" s="281"/>
      <c r="L21" s="275"/>
      <c r="M21" s="293"/>
      <c r="N21" s="285"/>
      <c r="O21" s="289"/>
    </row>
    <row r="22" spans="1:15" ht="16.5">
      <c r="A22" s="279"/>
      <c r="B22" s="280"/>
      <c r="C22" s="286"/>
      <c r="D22" s="273"/>
      <c r="E22" s="281"/>
      <c r="F22" s="287"/>
      <c r="G22" s="286"/>
      <c r="H22" s="286"/>
      <c r="I22" s="288"/>
      <c r="J22" s="283"/>
      <c r="K22" s="281"/>
      <c r="L22" s="275"/>
      <c r="M22" s="282"/>
      <c r="N22" s="285"/>
      <c r="O22" s="289"/>
    </row>
    <row r="23" spans="1:15" ht="16.5">
      <c r="A23" s="279"/>
      <c r="B23" s="280"/>
      <c r="C23" s="286"/>
      <c r="D23" s="273"/>
      <c r="E23" s="281"/>
      <c r="F23" s="287"/>
      <c r="G23" s="286"/>
      <c r="H23" s="286"/>
      <c r="I23" s="288"/>
      <c r="J23" s="283"/>
      <c r="K23" s="281"/>
      <c r="L23" s="275"/>
      <c r="M23" s="280"/>
      <c r="N23" s="285"/>
      <c r="O23" s="289"/>
    </row>
    <row r="24" spans="1:15" ht="16.5">
      <c r="A24" s="279"/>
      <c r="B24" s="280"/>
      <c r="C24" s="286"/>
      <c r="D24" s="273"/>
      <c r="E24" s="281"/>
      <c r="F24" s="287"/>
      <c r="G24" s="286"/>
      <c r="H24" s="286"/>
      <c r="I24" s="282"/>
      <c r="J24" s="283"/>
      <c r="K24" s="281"/>
      <c r="L24" s="275"/>
      <c r="M24" s="294"/>
      <c r="N24" s="285"/>
      <c r="O24" s="289"/>
    </row>
    <row r="25" spans="1:15" ht="16.5">
      <c r="A25" s="279"/>
      <c r="B25" s="280"/>
      <c r="C25" s="286"/>
      <c r="D25" s="273"/>
      <c r="E25" s="281"/>
      <c r="F25" s="287"/>
      <c r="G25" s="286"/>
      <c r="H25" s="286"/>
      <c r="I25" s="282"/>
      <c r="J25" s="283"/>
      <c r="K25" s="281"/>
      <c r="L25" s="276"/>
      <c r="M25" s="294"/>
      <c r="N25" s="285"/>
      <c r="O25" s="289"/>
    </row>
    <row r="26" spans="1:15" ht="16.5">
      <c r="A26" s="279"/>
      <c r="B26" s="280"/>
      <c r="C26" s="286"/>
      <c r="D26" s="273"/>
      <c r="E26" s="281"/>
      <c r="F26" s="287"/>
      <c r="G26" s="286"/>
      <c r="H26" s="286"/>
      <c r="I26" s="282"/>
      <c r="J26" s="283"/>
      <c r="K26" s="281"/>
      <c r="L26" s="276"/>
      <c r="M26" s="295"/>
      <c r="N26" s="285"/>
      <c r="O26" s="289"/>
    </row>
    <row r="27" spans="1:15" ht="16.5">
      <c r="A27" s="279"/>
      <c r="B27" s="280"/>
      <c r="C27" s="286"/>
      <c r="D27" s="273"/>
      <c r="E27" s="281"/>
      <c r="F27" s="287"/>
      <c r="G27" s="286"/>
      <c r="H27" s="286"/>
      <c r="I27" s="282"/>
      <c r="J27" s="283"/>
      <c r="K27" s="281"/>
      <c r="L27" s="276"/>
      <c r="M27" s="295"/>
      <c r="N27" s="285"/>
      <c r="O27" s="289"/>
    </row>
    <row r="28" spans="1:15" ht="16.5">
      <c r="A28" s="279"/>
      <c r="B28" s="280"/>
      <c r="C28" s="286"/>
      <c r="D28" s="273"/>
      <c r="E28" s="281"/>
      <c r="F28" s="287"/>
      <c r="G28" s="286"/>
      <c r="H28" s="286"/>
      <c r="I28" s="282"/>
      <c r="J28" s="283"/>
      <c r="K28" s="281"/>
      <c r="L28" s="276"/>
      <c r="M28" s="295"/>
      <c r="N28" s="285"/>
      <c r="O28" s="289"/>
    </row>
    <row r="29" spans="1:15" ht="16.5">
      <c r="A29" s="279"/>
      <c r="B29" s="280"/>
      <c r="C29" s="286"/>
      <c r="D29" s="273"/>
      <c r="E29" s="281"/>
      <c r="F29" s="287"/>
      <c r="G29" s="286"/>
      <c r="H29" s="286"/>
      <c r="I29" s="296"/>
      <c r="J29" s="283"/>
      <c r="K29" s="281"/>
      <c r="L29" s="276"/>
      <c r="M29" s="297"/>
      <c r="N29" s="285"/>
      <c r="O29" s="289"/>
    </row>
    <row r="30" spans="1:15" ht="16.5">
      <c r="A30" s="279"/>
      <c r="B30" s="280"/>
      <c r="C30" s="286"/>
      <c r="D30" s="273"/>
      <c r="E30" s="281"/>
      <c r="F30" s="287"/>
      <c r="G30" s="286"/>
      <c r="H30" s="286"/>
      <c r="I30" s="296"/>
      <c r="J30" s="283"/>
      <c r="K30" s="281"/>
      <c r="L30" s="276"/>
      <c r="M30" s="297"/>
      <c r="N30" s="285"/>
      <c r="O30" s="289"/>
    </row>
    <row r="31" spans="1:15" ht="16.5">
      <c r="A31" s="279"/>
      <c r="B31" s="280"/>
      <c r="C31" s="286"/>
      <c r="D31" s="273"/>
      <c r="E31" s="281"/>
      <c r="F31" s="287"/>
      <c r="G31" s="286"/>
      <c r="H31" s="286"/>
      <c r="I31" s="296"/>
      <c r="J31" s="283"/>
      <c r="K31" s="281"/>
      <c r="L31" s="276"/>
      <c r="M31" s="297"/>
      <c r="N31" s="285"/>
      <c r="O31" s="289"/>
    </row>
    <row r="32" spans="1:15" ht="16.5">
      <c r="A32" s="279"/>
      <c r="B32" s="280"/>
      <c r="C32" s="286"/>
      <c r="D32" s="273"/>
      <c r="E32" s="281"/>
      <c r="F32" s="287"/>
      <c r="G32" s="286"/>
      <c r="H32" s="286"/>
      <c r="I32" s="296"/>
      <c r="J32" s="283"/>
      <c r="K32" s="281"/>
      <c r="L32" s="276"/>
      <c r="M32" s="297"/>
      <c r="N32" s="285"/>
      <c r="O32" s="289"/>
    </row>
  </sheetData>
  <mergeCells count="13">
    <mergeCell ref="L1:L2"/>
    <mergeCell ref="M1:M2"/>
    <mergeCell ref="N1:N2"/>
    <mergeCell ref="O1:O2"/>
    <mergeCell ref="A1:A2"/>
    <mergeCell ref="B1:B2"/>
    <mergeCell ref="C1:C2"/>
    <mergeCell ref="D1:E1"/>
    <mergeCell ref="F1:F2"/>
    <mergeCell ref="G1:G2"/>
    <mergeCell ref="H1:H2"/>
    <mergeCell ref="I1:I2"/>
    <mergeCell ref="J1:K1"/>
  </mergeCells>
  <dataValidations count="7">
    <dataValidation type="list" allowBlank="1" showErrorMessage="1" sqref="A4:A51" xr:uid="{50B2F2FC-9B7B-4471-96A9-4087E84E0E68}">
      <formula1>$S$4:$S$5</formula1>
    </dataValidation>
    <dataValidation type="list" allowBlank="1" showErrorMessage="1" sqref="D3:D6 D9:D51" xr:uid="{85101372-EA4C-4D55-97AC-89E9D7E5E3A2}">
      <formula1>$R$4:$R$10</formula1>
    </dataValidation>
    <dataValidation type="list" allowBlank="1" showErrorMessage="1" sqref="F16:F310 F7:F14" xr:uid="{E52D2674-B7BB-43F0-BA2D-0BD492FF900A}">
      <formula1>$U$4:$U$7</formula1>
    </dataValidation>
    <dataValidation type="list" allowBlank="1" showErrorMessage="1" sqref="F4 F6" xr:uid="{01A81489-046F-46B7-90DE-B201EBE2EC28}">
      <formula1>$U$4:$U$6</formula1>
    </dataValidation>
    <dataValidation allowBlank="1" showErrorMessage="1" sqref="F5 K5 K7:M8 A3:B3" xr:uid="{D8AF15EE-9069-4A83-81B9-BB9624F50E12}"/>
    <dataValidation type="list" allowBlank="1" showErrorMessage="1" sqref="B56:B58 B4:B53" xr:uid="{92D8004C-4581-47C1-8979-E231A2945485}">
      <formula1>$Q$4:$Q$10</formula1>
    </dataValidation>
    <dataValidation type="list" allowBlank="1" showErrorMessage="1" sqref="F3" xr:uid="{78FBF72F-ABE7-41D4-AF7E-4AEBECB304B5}">
      <formula1>$U$4:$U$5</formula1>
    </dataValidation>
  </dataValidations>
  <hyperlinks>
    <hyperlink ref="M4" r:id="rId1" xr:uid="{3FFD4C11-E49C-46ED-B77C-B6AC4C0858C0}"/>
    <hyperlink ref="M5" r:id="rId2" xr:uid="{9A4039AD-B25D-D341-8827-F1073CF10819}"/>
    <hyperlink ref="M6" r:id="rId3" xr:uid="{A44D42FF-6215-A04D-8934-0A9672841AE5}"/>
  </hyperlinks>
  <pageMargins left="0.7" right="0.7" top="1.1458333333333333" bottom="0.75" header="0" footer="0"/>
  <pageSetup orientation="landscape" r:id="rId4"/>
  <headerFooter>
    <oddHeader>&amp;L&amp;G&amp;C&amp;"Verdana,Negrita"&amp;10CONTROL DE SOLICITUD DE MODIFICACIONES - 
AJUSTES Y CAMBIO DE PLAN DE ACCIÓN 2025</oddHeader>
  </headerFooter>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workbookViewId="0"/>
  </sheetViews>
  <sheetFormatPr defaultColWidth="11.42578125" defaultRowHeight="12.75"/>
  <cols>
    <col min="1" max="1" width="11.42578125" style="95"/>
    <col min="2" max="2" width="53.140625" style="95" customWidth="1"/>
    <col min="3" max="3" width="42.140625" style="97" customWidth="1"/>
    <col min="4" max="4" width="64.140625" style="97" customWidth="1"/>
    <col min="5" max="16384" width="11.42578125" style="95"/>
  </cols>
  <sheetData>
    <row r="2" spans="2:2">
      <c r="B2" s="96" t="s">
        <v>523</v>
      </c>
    </row>
    <row r="3" spans="2:2">
      <c r="B3" s="96" t="s">
        <v>243</v>
      </c>
    </row>
    <row r="4" spans="2:2">
      <c r="B4" s="96" t="s">
        <v>200</v>
      </c>
    </row>
    <row r="5" spans="2:2">
      <c r="B5" s="96" t="s">
        <v>97</v>
      </c>
    </row>
    <row r="6" spans="2:2">
      <c r="B6" s="96" t="s">
        <v>208</v>
      </c>
    </row>
    <row r="7" spans="2:2">
      <c r="B7" s="96" t="s">
        <v>238</v>
      </c>
    </row>
    <row r="8" spans="2:2">
      <c r="B8" s="96" t="s">
        <v>218</v>
      </c>
    </row>
    <row r="9" spans="2:2">
      <c r="B9" s="96" t="s">
        <v>250</v>
      </c>
    </row>
    <row r="10" spans="2:2">
      <c r="B10" s="96" t="s">
        <v>254</v>
      </c>
    </row>
    <row r="11" spans="2:2">
      <c r="B11" s="96" t="s">
        <v>122</v>
      </c>
    </row>
    <row r="12" spans="2:2">
      <c r="B12" s="96" t="s">
        <v>524</v>
      </c>
    </row>
    <row r="13" spans="2:2">
      <c r="B13" s="96" t="s">
        <v>82</v>
      </c>
    </row>
    <row r="14" spans="2:2">
      <c r="B14" s="96" t="s">
        <v>525</v>
      </c>
    </row>
    <row r="15" spans="2:2">
      <c r="B15" s="96" t="s">
        <v>102</v>
      </c>
    </row>
    <row r="16" spans="2:2">
      <c r="B16" s="96" t="s">
        <v>526</v>
      </c>
    </row>
    <row r="17" spans="2:2">
      <c r="B17" s="96" t="s">
        <v>527</v>
      </c>
    </row>
    <row r="18" spans="2:2">
      <c r="B18" s="96" t="s">
        <v>70</v>
      </c>
    </row>
    <row r="19" spans="2:2">
      <c r="B19" s="96" t="s">
        <v>204</v>
      </c>
    </row>
    <row r="20" spans="2:2">
      <c r="B20" s="96" t="s">
        <v>107</v>
      </c>
    </row>
    <row r="22" spans="2:2">
      <c r="B22" s="95" t="s">
        <v>528</v>
      </c>
    </row>
    <row r="23" spans="2:2">
      <c r="B23" s="95" t="s">
        <v>182</v>
      </c>
    </row>
    <row r="24" spans="2:2">
      <c r="B24" s="95" t="s">
        <v>140</v>
      </c>
    </row>
    <row r="25" spans="2:2">
      <c r="B25" s="95" t="s">
        <v>81</v>
      </c>
    </row>
    <row r="26" spans="2:2">
      <c r="B26" s="95" t="s">
        <v>529</v>
      </c>
    </row>
    <row r="27" spans="2:2">
      <c r="B27" s="95" t="s">
        <v>89</v>
      </c>
    </row>
    <row r="28" spans="2:2">
      <c r="B28" s="95" t="s">
        <v>530</v>
      </c>
    </row>
    <row r="29" spans="2:2">
      <c r="B29" s="95" t="s">
        <v>531</v>
      </c>
    </row>
    <row r="30" spans="2:2">
      <c r="B30" s="95" t="s">
        <v>129</v>
      </c>
    </row>
    <row r="31" spans="2:2">
      <c r="B31" s="95" t="s">
        <v>136</v>
      </c>
    </row>
    <row r="32" spans="2:2">
      <c r="B32" s="95" t="s">
        <v>268</v>
      </c>
    </row>
    <row r="33" spans="1:4">
      <c r="B33" s="95" t="s">
        <v>115</v>
      </c>
    </row>
    <row r="34" spans="1:4" ht="13.5" thickBot="1">
      <c r="B34" s="95" t="s">
        <v>249</v>
      </c>
    </row>
    <row r="35" spans="1:4">
      <c r="A35" s="48" t="s">
        <v>532</v>
      </c>
      <c r="B35" s="93" t="s">
        <v>533</v>
      </c>
      <c r="C35" s="93" t="s">
        <v>534</v>
      </c>
      <c r="D35" s="98" t="s">
        <v>383</v>
      </c>
    </row>
    <row r="36" spans="1:4" ht="153">
      <c r="A36" s="49">
        <f>0+1</f>
        <v>1</v>
      </c>
      <c r="B36" s="94" t="s">
        <v>130</v>
      </c>
      <c r="C36" s="94" t="s">
        <v>109</v>
      </c>
      <c r="D36" s="99" t="s">
        <v>535</v>
      </c>
    </row>
    <row r="37" spans="1:4" ht="114.75">
      <c r="A37" s="49">
        <v>2</v>
      </c>
      <c r="B37" s="94" t="s">
        <v>164</v>
      </c>
      <c r="C37" s="94" t="s">
        <v>165</v>
      </c>
      <c r="D37" s="99" t="s">
        <v>536</v>
      </c>
    </row>
    <row r="38" spans="1:4" ht="140.25">
      <c r="A38" s="49">
        <v>3</v>
      </c>
      <c r="B38" s="94" t="s">
        <v>108</v>
      </c>
      <c r="C38" s="94" t="s">
        <v>255</v>
      </c>
      <c r="D38" s="99" t="s">
        <v>537</v>
      </c>
    </row>
    <row r="39" spans="1:4" ht="140.25">
      <c r="A39" s="49">
        <v>4</v>
      </c>
      <c r="B39" s="94" t="s">
        <v>71</v>
      </c>
      <c r="C39" s="94" t="s">
        <v>72</v>
      </c>
      <c r="D39" s="99" t="s">
        <v>538</v>
      </c>
    </row>
    <row r="40" spans="1:4" ht="102">
      <c r="A40" s="49">
        <v>5</v>
      </c>
      <c r="B40" s="94" t="s">
        <v>90</v>
      </c>
      <c r="C40" s="94" t="s">
        <v>91</v>
      </c>
      <c r="D40" s="99" t="s">
        <v>539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heetViews>
  <sheetFormatPr defaultColWidth="14.42578125" defaultRowHeight="15" customHeight="1"/>
  <cols>
    <col min="1" max="1" width="14.42578125" style="52" customWidth="1"/>
    <col min="2" max="2" width="21.140625" style="52" customWidth="1"/>
    <col min="3" max="3" width="18.42578125" style="52" customWidth="1"/>
    <col min="4" max="4" width="16.140625" style="52" customWidth="1"/>
    <col min="5" max="5" width="24.42578125" style="52" customWidth="1"/>
    <col min="6" max="6" width="32.42578125" style="52" customWidth="1"/>
    <col min="7" max="26" width="11.42578125" style="52" customWidth="1"/>
    <col min="27" max="16384" width="14.42578125" style="52"/>
  </cols>
  <sheetData>
    <row r="1" spans="1:6" ht="14.25" customHeight="1"/>
    <row r="2" spans="1:6" ht="36.75" customHeight="1">
      <c r="A2" s="628" t="s">
        <v>540</v>
      </c>
      <c r="B2" s="628"/>
      <c r="C2" s="628"/>
      <c r="D2" s="628"/>
      <c r="E2" s="628"/>
      <c r="F2" s="628"/>
    </row>
    <row r="3" spans="1:6" ht="64.5" hidden="1" customHeight="1" thickBot="1">
      <c r="A3" s="628"/>
      <c r="B3" s="628"/>
      <c r="C3" s="628"/>
      <c r="D3" s="628"/>
      <c r="E3" s="628"/>
      <c r="F3" s="628"/>
    </row>
    <row r="4" spans="1:6" ht="27.75" customHeight="1">
      <c r="A4" s="266" t="s">
        <v>541</v>
      </c>
      <c r="B4" s="266" t="s">
        <v>542</v>
      </c>
      <c r="C4" s="266" t="s">
        <v>543</v>
      </c>
      <c r="D4" s="628" t="s">
        <v>544</v>
      </c>
      <c r="E4" s="628"/>
      <c r="F4" s="267">
        <v>5</v>
      </c>
    </row>
    <row r="5" spans="1:6" ht="24" customHeight="1">
      <c r="A5" s="629">
        <v>1</v>
      </c>
      <c r="B5" s="630" t="s">
        <v>545</v>
      </c>
      <c r="C5" s="631">
        <v>43816</v>
      </c>
      <c r="D5" s="266" t="s">
        <v>546</v>
      </c>
      <c r="E5" s="268" t="s">
        <v>547</v>
      </c>
      <c r="F5" s="268" t="s">
        <v>548</v>
      </c>
    </row>
    <row r="6" spans="1:6" ht="24" customHeight="1">
      <c r="A6" s="629"/>
      <c r="B6" s="630"/>
      <c r="C6" s="630"/>
      <c r="D6" s="266" t="s">
        <v>549</v>
      </c>
      <c r="E6" s="268" t="s">
        <v>550</v>
      </c>
      <c r="F6" s="268" t="s">
        <v>551</v>
      </c>
    </row>
    <row r="7" spans="1:6" ht="24" customHeight="1">
      <c r="A7" s="629"/>
      <c r="B7" s="630"/>
      <c r="C7" s="630"/>
      <c r="D7" s="266" t="s">
        <v>552</v>
      </c>
      <c r="E7" s="268" t="s">
        <v>550</v>
      </c>
      <c r="F7" s="268" t="s">
        <v>551</v>
      </c>
    </row>
    <row r="8" spans="1:6" ht="21" customHeight="1">
      <c r="A8" s="629">
        <v>2</v>
      </c>
      <c r="B8" s="630" t="s">
        <v>553</v>
      </c>
      <c r="C8" s="631">
        <v>44235</v>
      </c>
      <c r="D8" s="266" t="s">
        <v>546</v>
      </c>
      <c r="E8" s="268" t="s">
        <v>550</v>
      </c>
      <c r="F8" s="268" t="s">
        <v>551</v>
      </c>
    </row>
    <row r="9" spans="1:6" ht="21" customHeight="1">
      <c r="A9" s="629"/>
      <c r="B9" s="630"/>
      <c r="C9" s="630"/>
      <c r="D9" s="266" t="s">
        <v>549</v>
      </c>
      <c r="E9" s="268" t="s">
        <v>550</v>
      </c>
      <c r="F9" s="268" t="s">
        <v>551</v>
      </c>
    </row>
    <row r="10" spans="1:6" ht="21" customHeight="1">
      <c r="A10" s="629"/>
      <c r="B10" s="630"/>
      <c r="C10" s="630"/>
      <c r="D10" s="266" t="s">
        <v>552</v>
      </c>
      <c r="E10" s="268" t="s">
        <v>550</v>
      </c>
      <c r="F10" s="268" t="s">
        <v>551</v>
      </c>
    </row>
    <row r="11" spans="1:6" ht="21.75" customHeight="1">
      <c r="A11" s="629">
        <v>3</v>
      </c>
      <c r="B11" s="630" t="s">
        <v>554</v>
      </c>
      <c r="C11" s="631">
        <v>44545</v>
      </c>
      <c r="D11" s="266" t="s">
        <v>546</v>
      </c>
      <c r="E11" s="268" t="s">
        <v>555</v>
      </c>
      <c r="F11" s="268" t="s">
        <v>556</v>
      </c>
    </row>
    <row r="12" spans="1:6" ht="21.75" customHeight="1">
      <c r="A12" s="629"/>
      <c r="B12" s="630"/>
      <c r="C12" s="630"/>
      <c r="D12" s="266" t="s">
        <v>549</v>
      </c>
      <c r="E12" s="268" t="s">
        <v>550</v>
      </c>
      <c r="F12" s="268" t="s">
        <v>551</v>
      </c>
    </row>
    <row r="13" spans="1:6" ht="21.75" customHeight="1">
      <c r="A13" s="629"/>
      <c r="B13" s="630"/>
      <c r="C13" s="630"/>
      <c r="D13" s="266" t="s">
        <v>552</v>
      </c>
      <c r="E13" s="268" t="s">
        <v>550</v>
      </c>
      <c r="F13" s="268" t="s">
        <v>551</v>
      </c>
    </row>
    <row r="14" spans="1:6" ht="50.25" customHeight="1">
      <c r="A14" s="629">
        <v>4</v>
      </c>
      <c r="B14" s="630" t="s">
        <v>557</v>
      </c>
      <c r="C14" s="631">
        <v>45264</v>
      </c>
      <c r="D14" s="266" t="s">
        <v>546</v>
      </c>
      <c r="E14" s="268" t="s">
        <v>558</v>
      </c>
      <c r="F14" s="268" t="s">
        <v>559</v>
      </c>
    </row>
    <row r="15" spans="1:6" ht="27.75" customHeight="1">
      <c r="A15" s="629"/>
      <c r="B15" s="630"/>
      <c r="C15" s="630"/>
      <c r="D15" s="266" t="s">
        <v>549</v>
      </c>
      <c r="E15" s="268" t="s">
        <v>560</v>
      </c>
      <c r="F15" s="268" t="s">
        <v>551</v>
      </c>
    </row>
    <row r="16" spans="1:6" ht="20.25" customHeight="1">
      <c r="A16" s="629"/>
      <c r="B16" s="630"/>
      <c r="C16" s="630"/>
      <c r="D16" s="266" t="s">
        <v>552</v>
      </c>
      <c r="E16" s="268" t="s">
        <v>560</v>
      </c>
      <c r="F16" s="268" t="s">
        <v>551</v>
      </c>
    </row>
    <row r="17" spans="1:6" ht="31.5" customHeight="1">
      <c r="A17" s="629">
        <v>5</v>
      </c>
      <c r="B17" s="630" t="s">
        <v>561</v>
      </c>
      <c r="C17" s="631">
        <v>45686</v>
      </c>
      <c r="D17" s="266" t="s">
        <v>546</v>
      </c>
      <c r="E17" s="268" t="s">
        <v>562</v>
      </c>
      <c r="F17" s="268" t="s">
        <v>563</v>
      </c>
    </row>
    <row r="18" spans="1:6" ht="31.5" customHeight="1">
      <c r="A18" s="629"/>
      <c r="B18" s="630"/>
      <c r="C18" s="630"/>
      <c r="D18" s="266" t="s">
        <v>549</v>
      </c>
      <c r="E18" s="268" t="s">
        <v>560</v>
      </c>
      <c r="F18" s="268" t="s">
        <v>551</v>
      </c>
    </row>
    <row r="19" spans="1:6" ht="31.5" customHeight="1">
      <c r="A19" s="629"/>
      <c r="B19" s="630"/>
      <c r="C19" s="630"/>
      <c r="D19" s="266" t="s">
        <v>552</v>
      </c>
      <c r="E19" s="268" t="s">
        <v>560</v>
      </c>
      <c r="F19" s="268" t="s">
        <v>551</v>
      </c>
    </row>
    <row r="20" spans="1:6" ht="14.25" customHeight="1"/>
    <row r="21" spans="1:6" ht="14.25" customHeight="1"/>
    <row r="22" spans="1:6" ht="14.25" customHeight="1"/>
    <row r="23" spans="1:6" ht="14.25" customHeight="1"/>
    <row r="24" spans="1:6" ht="14.25" customHeight="1"/>
    <row r="25" spans="1:6" ht="14.25" customHeight="1"/>
    <row r="26" spans="1:6" ht="14.25" customHeight="1"/>
    <row r="27" spans="1:6" ht="14.25" customHeight="1"/>
    <row r="28" spans="1:6" ht="14.25" customHeight="1"/>
    <row r="29" spans="1:6" ht="14.25" customHeight="1"/>
    <row r="30" spans="1:6" ht="14.25" customHeight="1"/>
    <row r="31" spans="1:6" ht="14.25" customHeight="1"/>
    <row r="32" spans="1: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sheetData>
  <sheetProtection algorithmName="SHA-512" hashValue="MLUZUMdRYgVcJZB/fWeikSvv8Ps8ycEofUZR5fdaVyDB+jJr+3SgcVVZXUh6iECeshzxqg5BG5ffThmgYLFOHg==" saltValue="8+4EkRFR3cjEInMEtpZW7Q==" spinCount="100000" sheet="1" objects="1" scenarios="1"/>
  <mergeCells count="17">
    <mergeCell ref="A17:A19"/>
    <mergeCell ref="B17:B19"/>
    <mergeCell ref="C17:C19"/>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27"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7"/>
  <sheetViews>
    <sheetView topLeftCell="E91" workbookViewId="0">
      <selection activeCell="H97" sqref="H97"/>
    </sheetView>
  </sheetViews>
  <sheetFormatPr defaultColWidth="11.42578125" defaultRowHeight="11.25"/>
  <cols>
    <col min="1" max="1" width="1.140625" style="116" customWidth="1"/>
    <col min="2" max="2" width="11.85546875" style="118" customWidth="1"/>
    <col min="3" max="3" width="41.85546875" style="120" customWidth="1"/>
    <col min="4" max="4" width="3.42578125" style="119" bestFit="1" customWidth="1"/>
    <col min="5" max="5" width="20.7109375" style="116" customWidth="1"/>
    <col min="6" max="6" width="56.85546875" style="120" customWidth="1"/>
    <col min="7" max="7" width="20.85546875" style="121" customWidth="1"/>
    <col min="8" max="8" width="21.140625" style="121" customWidth="1"/>
    <col min="9" max="9" width="36.42578125" style="242" customWidth="1"/>
    <col min="10" max="16384" width="11.42578125" style="116"/>
  </cols>
  <sheetData>
    <row r="1" spans="2:9" s="121" customFormat="1" ht="35.25" customHeight="1" thickBot="1">
      <c r="B1" s="229" t="s">
        <v>34</v>
      </c>
      <c r="C1" s="230" t="s">
        <v>412</v>
      </c>
      <c r="D1" s="657" t="s">
        <v>564</v>
      </c>
      <c r="E1" s="657"/>
      <c r="F1" s="230" t="s">
        <v>565</v>
      </c>
      <c r="G1" s="230" t="s">
        <v>566</v>
      </c>
      <c r="H1" s="230" t="s">
        <v>567</v>
      </c>
      <c r="I1" s="231" t="s">
        <v>568</v>
      </c>
    </row>
    <row r="2" spans="2:9" ht="45.75" hidden="1" thickBot="1">
      <c r="B2" s="181"/>
      <c r="C2" s="183" t="s">
        <v>569</v>
      </c>
      <c r="D2" s="658" t="s">
        <v>414</v>
      </c>
      <c r="E2" s="659"/>
      <c r="F2" s="183" t="s">
        <v>416</v>
      </c>
      <c r="G2" s="182" t="s">
        <v>418</v>
      </c>
      <c r="H2" s="182" t="s">
        <v>419</v>
      </c>
      <c r="I2" s="232" t="s">
        <v>420</v>
      </c>
    </row>
    <row r="3" spans="2:9" ht="27.75" customHeight="1">
      <c r="B3" s="636" t="str">
        <f>+'2. PAI 2025'!B4</f>
        <v>DG1</v>
      </c>
      <c r="C3" s="652" t="str">
        <f>+'2. PAI 2025'!C4</f>
        <v>Plan Estratégico de Comunicaciones</v>
      </c>
      <c r="D3" s="184">
        <v>1</v>
      </c>
      <c r="E3" s="185" t="s">
        <v>570</v>
      </c>
      <c r="F3" s="186" t="s">
        <v>66</v>
      </c>
      <c r="G3" s="187">
        <v>45664</v>
      </c>
      <c r="H3" s="187">
        <v>45716</v>
      </c>
      <c r="I3" s="233" t="s">
        <v>75</v>
      </c>
    </row>
    <row r="4" spans="2:9" ht="27.75" customHeight="1">
      <c r="B4" s="632"/>
      <c r="C4" s="653"/>
      <c r="D4" s="189">
        <v>2</v>
      </c>
      <c r="E4" s="190" t="s">
        <v>571</v>
      </c>
      <c r="F4" s="191" t="s">
        <v>572</v>
      </c>
      <c r="G4" s="192">
        <v>45664</v>
      </c>
      <c r="H4" s="192">
        <v>45747</v>
      </c>
      <c r="I4" s="234" t="s">
        <v>75</v>
      </c>
    </row>
    <row r="5" spans="2:9" ht="27.75" customHeight="1">
      <c r="B5" s="632"/>
      <c r="C5" s="653"/>
      <c r="D5" s="189">
        <v>3</v>
      </c>
      <c r="E5" s="190" t="s">
        <v>571</v>
      </c>
      <c r="F5" s="191" t="s">
        <v>572</v>
      </c>
      <c r="G5" s="192">
        <v>45748</v>
      </c>
      <c r="H5" s="192">
        <v>45838</v>
      </c>
      <c r="I5" s="234" t="s">
        <v>573</v>
      </c>
    </row>
    <row r="6" spans="2:9" ht="27.75" customHeight="1">
      <c r="B6" s="632"/>
      <c r="C6" s="653"/>
      <c r="D6" s="189">
        <v>4</v>
      </c>
      <c r="E6" s="190" t="s">
        <v>571</v>
      </c>
      <c r="F6" s="191" t="s">
        <v>572</v>
      </c>
      <c r="G6" s="192">
        <v>45839</v>
      </c>
      <c r="H6" s="192">
        <v>45930</v>
      </c>
      <c r="I6" s="234" t="s">
        <v>573</v>
      </c>
    </row>
    <row r="7" spans="2:9" ht="27.75" customHeight="1">
      <c r="B7" s="632"/>
      <c r="C7" s="653"/>
      <c r="D7" s="189">
        <v>5</v>
      </c>
      <c r="E7" s="190" t="s">
        <v>571</v>
      </c>
      <c r="F7" s="191" t="s">
        <v>572</v>
      </c>
      <c r="G7" s="192">
        <v>45931</v>
      </c>
      <c r="H7" s="192">
        <v>46022</v>
      </c>
      <c r="I7" s="235" t="s">
        <v>573</v>
      </c>
    </row>
    <row r="8" spans="2:9" ht="51" customHeight="1">
      <c r="B8" s="655" t="str">
        <f>+'2. PAI 2025'!B5</f>
        <v>DG2</v>
      </c>
      <c r="C8" s="656" t="str">
        <f>+'2. PAI 2025'!C5</f>
        <v>Elaborar informes de implementación de la estrategia de capacitaciones de la Entidad "Ruta de la Democratización de las Compras Públicas"</v>
      </c>
      <c r="D8" s="189">
        <v>1</v>
      </c>
      <c r="E8" s="190" t="s">
        <v>570</v>
      </c>
      <c r="F8" s="191" t="s">
        <v>574</v>
      </c>
      <c r="G8" s="194">
        <v>45659</v>
      </c>
      <c r="H8" s="194">
        <v>45747</v>
      </c>
      <c r="I8" s="235" t="s">
        <v>575</v>
      </c>
    </row>
    <row r="9" spans="2:9" ht="51" customHeight="1">
      <c r="B9" s="655"/>
      <c r="C9" s="656"/>
      <c r="D9" s="189">
        <v>2</v>
      </c>
      <c r="E9" s="190" t="s">
        <v>248</v>
      </c>
      <c r="F9" s="191" t="s">
        <v>576</v>
      </c>
      <c r="G9" s="194">
        <v>45659</v>
      </c>
      <c r="H9" s="194">
        <v>45747</v>
      </c>
      <c r="I9" s="235" t="s">
        <v>575</v>
      </c>
    </row>
    <row r="10" spans="2:9" ht="51" customHeight="1">
      <c r="B10" s="655"/>
      <c r="C10" s="656"/>
      <c r="D10" s="189">
        <v>3</v>
      </c>
      <c r="E10" s="190" t="s">
        <v>248</v>
      </c>
      <c r="F10" s="191" t="s">
        <v>576</v>
      </c>
      <c r="G10" s="194">
        <v>45748</v>
      </c>
      <c r="H10" s="194">
        <v>45838</v>
      </c>
      <c r="I10" s="235" t="s">
        <v>575</v>
      </c>
    </row>
    <row r="11" spans="2:9" ht="51" customHeight="1">
      <c r="B11" s="655"/>
      <c r="C11" s="656"/>
      <c r="D11" s="189">
        <v>4</v>
      </c>
      <c r="E11" s="190" t="s">
        <v>248</v>
      </c>
      <c r="F11" s="191" t="s">
        <v>576</v>
      </c>
      <c r="G11" s="194">
        <v>45839</v>
      </c>
      <c r="H11" s="194">
        <v>45930</v>
      </c>
      <c r="I11" s="235" t="s">
        <v>575</v>
      </c>
    </row>
    <row r="12" spans="2:9" ht="51" customHeight="1">
      <c r="B12" s="655"/>
      <c r="C12" s="656"/>
      <c r="D12" s="189">
        <v>5</v>
      </c>
      <c r="E12" s="190" t="s">
        <v>248</v>
      </c>
      <c r="F12" s="191" t="s">
        <v>576</v>
      </c>
      <c r="G12" s="194">
        <v>45931</v>
      </c>
      <c r="H12" s="194">
        <v>46022</v>
      </c>
      <c r="I12" s="235" t="s">
        <v>575</v>
      </c>
    </row>
    <row r="13" spans="2:9" ht="33.75">
      <c r="B13" s="655" t="str">
        <f>+'2. PAI 2025'!B6</f>
        <v>DG3</v>
      </c>
      <c r="C13" s="656" t="str">
        <f>+'2. PAI 2025'!C6</f>
        <v>Elaborar e implementar el Programa de Transparencia y Ética Pública</v>
      </c>
      <c r="D13" s="189">
        <v>1</v>
      </c>
      <c r="E13" s="190" t="s">
        <v>570</v>
      </c>
      <c r="F13" s="191" t="s">
        <v>577</v>
      </c>
      <c r="G13" s="192">
        <v>45672</v>
      </c>
      <c r="H13" s="192">
        <v>45838</v>
      </c>
      <c r="I13" s="234" t="s">
        <v>578</v>
      </c>
    </row>
    <row r="14" spans="2:9" ht="33.75">
      <c r="B14" s="655"/>
      <c r="C14" s="656"/>
      <c r="D14" s="189">
        <v>2</v>
      </c>
      <c r="E14" s="190" t="s">
        <v>570</v>
      </c>
      <c r="F14" s="191" t="s">
        <v>579</v>
      </c>
      <c r="G14" s="192">
        <v>45839</v>
      </c>
      <c r="H14" s="192">
        <v>45930</v>
      </c>
      <c r="I14" s="234" t="s">
        <v>578</v>
      </c>
    </row>
    <row r="15" spans="2:9" ht="33.75">
      <c r="B15" s="655"/>
      <c r="C15" s="656"/>
      <c r="D15" s="189">
        <v>3</v>
      </c>
      <c r="E15" s="190" t="s">
        <v>570</v>
      </c>
      <c r="F15" s="191" t="s">
        <v>580</v>
      </c>
      <c r="G15" s="192">
        <v>45931</v>
      </c>
      <c r="H15" s="192">
        <v>46022</v>
      </c>
      <c r="I15" s="234" t="s">
        <v>578</v>
      </c>
    </row>
    <row r="16" spans="2:9" ht="33.75">
      <c r="B16" s="655" t="str">
        <f>+'2. PAI 2025'!B7</f>
        <v>DG4</v>
      </c>
      <c r="C16" s="656" t="str">
        <f>+'2. PAI 2025'!C7</f>
        <v>Documentar el Sistema Integrado de Gestión</v>
      </c>
      <c r="D16" s="189">
        <v>1</v>
      </c>
      <c r="E16" s="190" t="s">
        <v>570</v>
      </c>
      <c r="F16" s="191" t="s">
        <v>581</v>
      </c>
      <c r="G16" s="192">
        <v>45672</v>
      </c>
      <c r="H16" s="192">
        <v>45716</v>
      </c>
      <c r="I16" s="234" t="s">
        <v>578</v>
      </c>
    </row>
    <row r="17" spans="2:9" ht="33.75">
      <c r="B17" s="655"/>
      <c r="C17" s="656"/>
      <c r="D17" s="189">
        <v>2</v>
      </c>
      <c r="E17" s="190" t="s">
        <v>571</v>
      </c>
      <c r="F17" s="191" t="s">
        <v>582</v>
      </c>
      <c r="G17" s="192">
        <v>45672</v>
      </c>
      <c r="H17" s="192">
        <v>45777</v>
      </c>
      <c r="I17" s="234" t="s">
        <v>578</v>
      </c>
    </row>
    <row r="18" spans="2:9" ht="33.75">
      <c r="B18" s="655"/>
      <c r="C18" s="656"/>
      <c r="D18" s="189">
        <v>3</v>
      </c>
      <c r="E18" s="190" t="s">
        <v>570</v>
      </c>
      <c r="F18" s="191" t="s">
        <v>583</v>
      </c>
      <c r="G18" s="192">
        <v>45672</v>
      </c>
      <c r="H18" s="192">
        <v>45838</v>
      </c>
      <c r="I18" s="234" t="s">
        <v>578</v>
      </c>
    </row>
    <row r="19" spans="2:9" ht="33.75">
      <c r="B19" s="655"/>
      <c r="C19" s="656"/>
      <c r="D19" s="189">
        <v>4</v>
      </c>
      <c r="E19" s="190" t="s">
        <v>570</v>
      </c>
      <c r="F19" s="191" t="s">
        <v>584</v>
      </c>
      <c r="G19" s="192">
        <v>45672</v>
      </c>
      <c r="H19" s="192">
        <v>46022</v>
      </c>
      <c r="I19" s="234" t="s">
        <v>578</v>
      </c>
    </row>
    <row r="20" spans="2:9" ht="39.950000000000003" customHeight="1">
      <c r="B20" s="193" t="s">
        <v>98</v>
      </c>
      <c r="C20" s="225" t="str">
        <f>+'2. PAI 2025'!C8</f>
        <v>Formulación del Plan de Mejoramiento FURAG de las políticas del MIPG</v>
      </c>
      <c r="D20" s="189">
        <v>1</v>
      </c>
      <c r="E20" s="190" t="s">
        <v>570</v>
      </c>
      <c r="F20" s="191" t="s">
        <v>585</v>
      </c>
      <c r="G20" s="192">
        <v>45839</v>
      </c>
      <c r="H20" s="192">
        <v>45930</v>
      </c>
      <c r="I20" s="234" t="s">
        <v>578</v>
      </c>
    </row>
    <row r="21" spans="2:9" ht="81.75" customHeight="1">
      <c r="B21" s="188" t="str">
        <f>+'2. PAI 2025'!B9</f>
        <v>DG6</v>
      </c>
      <c r="C21" s="224" t="str">
        <f>+'2. PAI 2025'!C9</f>
        <v>5.29 Elaborar una propuesta normativa de Compra Pública para la Innovación (CPI) que permita la inversión pública en I+D y la  superación de barreras a la CPI.</v>
      </c>
      <c r="D21" s="189">
        <v>1</v>
      </c>
      <c r="E21" s="190" t="s">
        <v>570</v>
      </c>
      <c r="F21" s="191" t="s">
        <v>431</v>
      </c>
      <c r="G21" s="194">
        <v>45659</v>
      </c>
      <c r="H21" s="194">
        <v>45930</v>
      </c>
      <c r="I21" s="234" t="s">
        <v>110</v>
      </c>
    </row>
    <row r="22" spans="2:9" ht="53.25" customHeight="1">
      <c r="B22" s="632" t="str">
        <f>+'2. PAI 2025'!B10</f>
        <v>DG7</v>
      </c>
      <c r="C22" s="653" t="str">
        <f>+'2. PAI 2025'!C10</f>
        <v>Realizar gestiones estratégicas en el marco de las relaciones y Cooperación Internacional para la ANCP-CEE para fortalecer las compras y contratación pública</v>
      </c>
      <c r="D22" s="189">
        <v>1</v>
      </c>
      <c r="E22" s="190" t="s">
        <v>570</v>
      </c>
      <c r="F22" s="191" t="s">
        <v>586</v>
      </c>
      <c r="G22" s="194">
        <v>45659</v>
      </c>
      <c r="H22" s="194">
        <v>45838</v>
      </c>
      <c r="I22" s="234" t="s">
        <v>587</v>
      </c>
    </row>
    <row r="23" spans="2:9" ht="53.25" customHeight="1">
      <c r="B23" s="632"/>
      <c r="C23" s="653"/>
      <c r="D23" s="189">
        <v>2</v>
      </c>
      <c r="E23" s="190" t="s">
        <v>570</v>
      </c>
      <c r="F23" s="191" t="s">
        <v>586</v>
      </c>
      <c r="G23" s="192">
        <v>45839</v>
      </c>
      <c r="H23" s="192">
        <v>46022</v>
      </c>
      <c r="I23" s="234" t="s">
        <v>587</v>
      </c>
    </row>
    <row r="24" spans="2:9" ht="33.75">
      <c r="B24" s="632" t="str">
        <f>+'2. PAI 2025'!B11</f>
        <v>DG 8</v>
      </c>
      <c r="C24" s="653" t="str">
        <f>+'2. PAI 2025'!C11</f>
        <v xml:space="preserve">Formular, ejecutar, actualizar y evaluar el Plan Anual de Auditoría basada en riesgos 2025 aprobado por el Comité Institucional de Coordinación de Control Interno CICCI . </v>
      </c>
      <c r="D24" s="189">
        <v>1</v>
      </c>
      <c r="E24" s="190" t="s">
        <v>588</v>
      </c>
      <c r="F24" s="191" t="s">
        <v>589</v>
      </c>
      <c r="G24" s="192">
        <v>45659</v>
      </c>
      <c r="H24" s="192">
        <v>45688</v>
      </c>
      <c r="I24" s="234" t="s">
        <v>590</v>
      </c>
    </row>
    <row r="25" spans="2:9" ht="33.75">
      <c r="B25" s="632"/>
      <c r="C25" s="653"/>
      <c r="D25" s="189">
        <v>2</v>
      </c>
      <c r="E25" s="190" t="s">
        <v>591</v>
      </c>
      <c r="F25" s="191" t="s">
        <v>592</v>
      </c>
      <c r="G25" s="192">
        <v>45689</v>
      </c>
      <c r="H25" s="192">
        <v>45716</v>
      </c>
      <c r="I25" s="234" t="s">
        <v>590</v>
      </c>
    </row>
    <row r="26" spans="2:9" ht="33.75">
      <c r="B26" s="632"/>
      <c r="C26" s="653"/>
      <c r="D26" s="189">
        <v>3</v>
      </c>
      <c r="E26" s="190" t="s">
        <v>591</v>
      </c>
      <c r="F26" s="191" t="s">
        <v>592</v>
      </c>
      <c r="G26" s="192">
        <v>45717</v>
      </c>
      <c r="H26" s="192">
        <v>45747</v>
      </c>
      <c r="I26" s="234" t="s">
        <v>590</v>
      </c>
    </row>
    <row r="27" spans="2:9" ht="33.75">
      <c r="B27" s="632"/>
      <c r="C27" s="653"/>
      <c r="D27" s="189">
        <v>4</v>
      </c>
      <c r="E27" s="190" t="s">
        <v>591</v>
      </c>
      <c r="F27" s="191" t="s">
        <v>592</v>
      </c>
      <c r="G27" s="192">
        <v>45748</v>
      </c>
      <c r="H27" s="192">
        <v>45777</v>
      </c>
      <c r="I27" s="234" t="s">
        <v>590</v>
      </c>
    </row>
    <row r="28" spans="2:9" ht="33.75">
      <c r="B28" s="632"/>
      <c r="C28" s="653"/>
      <c r="D28" s="189">
        <v>5</v>
      </c>
      <c r="E28" s="190" t="s">
        <v>591</v>
      </c>
      <c r="F28" s="191" t="s">
        <v>592</v>
      </c>
      <c r="G28" s="192">
        <v>45778</v>
      </c>
      <c r="H28" s="192">
        <v>45808</v>
      </c>
      <c r="I28" s="234" t="s">
        <v>590</v>
      </c>
    </row>
    <row r="29" spans="2:9" ht="33.75">
      <c r="B29" s="632"/>
      <c r="C29" s="653"/>
      <c r="D29" s="189">
        <v>6</v>
      </c>
      <c r="E29" s="190" t="s">
        <v>591</v>
      </c>
      <c r="F29" s="191" t="s">
        <v>592</v>
      </c>
      <c r="G29" s="192">
        <v>45809</v>
      </c>
      <c r="H29" s="192">
        <v>45838</v>
      </c>
      <c r="I29" s="234" t="s">
        <v>590</v>
      </c>
    </row>
    <row r="30" spans="2:9" ht="33.75">
      <c r="B30" s="632"/>
      <c r="C30" s="653"/>
      <c r="D30" s="189">
        <v>7</v>
      </c>
      <c r="E30" s="190" t="s">
        <v>591</v>
      </c>
      <c r="F30" s="191" t="s">
        <v>592</v>
      </c>
      <c r="G30" s="192">
        <v>45839</v>
      </c>
      <c r="H30" s="192">
        <v>45869</v>
      </c>
      <c r="I30" s="234" t="s">
        <v>590</v>
      </c>
    </row>
    <row r="31" spans="2:9" ht="33.75">
      <c r="B31" s="632"/>
      <c r="C31" s="653"/>
      <c r="D31" s="189">
        <v>8</v>
      </c>
      <c r="E31" s="190" t="s">
        <v>591</v>
      </c>
      <c r="F31" s="191" t="s">
        <v>592</v>
      </c>
      <c r="G31" s="192">
        <v>45870</v>
      </c>
      <c r="H31" s="192">
        <v>45900</v>
      </c>
      <c r="I31" s="234" t="s">
        <v>590</v>
      </c>
    </row>
    <row r="32" spans="2:9" ht="33.75">
      <c r="B32" s="632"/>
      <c r="C32" s="653"/>
      <c r="D32" s="189">
        <v>9</v>
      </c>
      <c r="E32" s="190" t="s">
        <v>591</v>
      </c>
      <c r="F32" s="191" t="s">
        <v>592</v>
      </c>
      <c r="G32" s="192">
        <v>45901</v>
      </c>
      <c r="H32" s="192">
        <v>45930</v>
      </c>
      <c r="I32" s="234" t="s">
        <v>590</v>
      </c>
    </row>
    <row r="33" spans="2:9" ht="33.75">
      <c r="B33" s="632"/>
      <c r="C33" s="653"/>
      <c r="D33" s="189">
        <v>10</v>
      </c>
      <c r="E33" s="190" t="s">
        <v>591</v>
      </c>
      <c r="F33" s="191" t="s">
        <v>592</v>
      </c>
      <c r="G33" s="192">
        <v>45931</v>
      </c>
      <c r="H33" s="192">
        <v>45961</v>
      </c>
      <c r="I33" s="234" t="s">
        <v>590</v>
      </c>
    </row>
    <row r="34" spans="2:9" ht="33.75">
      <c r="B34" s="632"/>
      <c r="C34" s="653"/>
      <c r="D34" s="189">
        <v>11</v>
      </c>
      <c r="E34" s="190" t="s">
        <v>591</v>
      </c>
      <c r="F34" s="191" t="s">
        <v>592</v>
      </c>
      <c r="G34" s="192">
        <v>45962</v>
      </c>
      <c r="H34" s="192">
        <v>45991</v>
      </c>
      <c r="I34" s="234" t="s">
        <v>590</v>
      </c>
    </row>
    <row r="35" spans="2:9" ht="57" thickBot="1">
      <c r="B35" s="634"/>
      <c r="C35" s="654"/>
      <c r="D35" s="201">
        <v>12</v>
      </c>
      <c r="E35" s="205" t="s">
        <v>593</v>
      </c>
      <c r="F35" s="206" t="s">
        <v>594</v>
      </c>
      <c r="G35" s="204">
        <v>45992</v>
      </c>
      <c r="H35" s="204">
        <v>46022</v>
      </c>
      <c r="I35" s="236" t="s">
        <v>590</v>
      </c>
    </row>
    <row r="36" spans="2:9" ht="22.5">
      <c r="B36" s="636" t="s">
        <v>126</v>
      </c>
      <c r="C36" s="637" t="str">
        <f>+'2. PAI 2025'!C13</f>
        <v>Elaborar Documentos normativos</v>
      </c>
      <c r="D36" s="184">
        <v>1</v>
      </c>
      <c r="E36" s="185" t="s">
        <v>595</v>
      </c>
      <c r="F36" s="207" t="s">
        <v>596</v>
      </c>
      <c r="G36" s="187">
        <v>45659</v>
      </c>
      <c r="H36" s="187">
        <v>45930</v>
      </c>
      <c r="I36" s="233" t="s">
        <v>597</v>
      </c>
    </row>
    <row r="37" spans="2:9" ht="22.5">
      <c r="B37" s="632"/>
      <c r="C37" s="633"/>
      <c r="D37" s="189">
        <v>2</v>
      </c>
      <c r="E37" s="190" t="s">
        <v>595</v>
      </c>
      <c r="F37" s="196" t="s">
        <v>596</v>
      </c>
      <c r="G37" s="192">
        <v>45659</v>
      </c>
      <c r="H37" s="192">
        <v>45930</v>
      </c>
      <c r="I37" s="234" t="s">
        <v>597</v>
      </c>
    </row>
    <row r="38" spans="2:9" ht="22.5">
      <c r="B38" s="632"/>
      <c r="C38" s="633"/>
      <c r="D38" s="189">
        <v>3</v>
      </c>
      <c r="E38" s="190" t="s">
        <v>595</v>
      </c>
      <c r="F38" s="196" t="s">
        <v>596</v>
      </c>
      <c r="G38" s="192">
        <v>45659</v>
      </c>
      <c r="H38" s="192">
        <v>45930</v>
      </c>
      <c r="I38" s="234" t="s">
        <v>597</v>
      </c>
    </row>
    <row r="39" spans="2:9" ht="22.5">
      <c r="B39" s="632"/>
      <c r="C39" s="633"/>
      <c r="D39" s="189">
        <v>4</v>
      </c>
      <c r="E39" s="190" t="s">
        <v>595</v>
      </c>
      <c r="F39" s="196" t="s">
        <v>596</v>
      </c>
      <c r="G39" s="192">
        <v>45659</v>
      </c>
      <c r="H39" s="192">
        <v>46022</v>
      </c>
      <c r="I39" s="234" t="s">
        <v>597</v>
      </c>
    </row>
    <row r="40" spans="2:9" ht="22.5">
      <c r="B40" s="632"/>
      <c r="C40" s="633"/>
      <c r="D40" s="189">
        <v>5</v>
      </c>
      <c r="E40" s="190" t="s">
        <v>595</v>
      </c>
      <c r="F40" s="196" t="s">
        <v>596</v>
      </c>
      <c r="G40" s="192">
        <v>45659</v>
      </c>
      <c r="H40" s="192">
        <v>46022</v>
      </c>
      <c r="I40" s="234" t="s">
        <v>597</v>
      </c>
    </row>
    <row r="41" spans="2:9" ht="22.5">
      <c r="B41" s="632"/>
      <c r="C41" s="633"/>
      <c r="D41" s="189">
        <v>6</v>
      </c>
      <c r="E41" s="190" t="s">
        <v>570</v>
      </c>
      <c r="F41" s="196" t="s">
        <v>598</v>
      </c>
      <c r="G41" s="192">
        <v>45659</v>
      </c>
      <c r="H41" s="192">
        <v>46022</v>
      </c>
      <c r="I41" s="234" t="s">
        <v>597</v>
      </c>
    </row>
    <row r="42" spans="2:9" ht="22.5">
      <c r="B42" s="632"/>
      <c r="C42" s="633"/>
      <c r="D42" s="189">
        <v>7</v>
      </c>
      <c r="E42" s="190" t="s">
        <v>570</v>
      </c>
      <c r="F42" s="196" t="s">
        <v>598</v>
      </c>
      <c r="G42" s="192">
        <v>45659</v>
      </c>
      <c r="H42" s="192">
        <v>46022</v>
      </c>
      <c r="I42" s="234" t="s">
        <v>597</v>
      </c>
    </row>
    <row r="43" spans="2:9" ht="22.5">
      <c r="B43" s="197" t="s">
        <v>133</v>
      </c>
      <c r="C43" s="198" t="s">
        <v>599</v>
      </c>
      <c r="D43" s="189">
        <v>1</v>
      </c>
      <c r="E43" s="190" t="s">
        <v>600</v>
      </c>
      <c r="F43" s="196" t="s">
        <v>601</v>
      </c>
      <c r="G43" s="192">
        <v>45659</v>
      </c>
      <c r="H43" s="192">
        <v>46022</v>
      </c>
      <c r="I43" s="234" t="s">
        <v>597</v>
      </c>
    </row>
    <row r="44" spans="2:9" ht="22.5">
      <c r="B44" s="643" t="s">
        <v>137</v>
      </c>
      <c r="C44" s="660" t="s">
        <v>138</v>
      </c>
      <c r="D44" s="189">
        <v>1</v>
      </c>
      <c r="E44" s="190" t="s">
        <v>602</v>
      </c>
      <c r="F44" s="196" t="s">
        <v>603</v>
      </c>
      <c r="G44" s="192">
        <v>45659</v>
      </c>
      <c r="H44" s="192">
        <v>45838</v>
      </c>
      <c r="I44" s="234" t="s">
        <v>597</v>
      </c>
    </row>
    <row r="45" spans="2:9" ht="22.5">
      <c r="B45" s="643"/>
      <c r="C45" s="660"/>
      <c r="D45" s="189">
        <v>2</v>
      </c>
      <c r="E45" s="190" t="s">
        <v>602</v>
      </c>
      <c r="F45" s="196" t="s">
        <v>603</v>
      </c>
      <c r="G45" s="192">
        <v>45659</v>
      </c>
      <c r="H45" s="192">
        <v>45838</v>
      </c>
      <c r="I45" s="234" t="s">
        <v>597</v>
      </c>
    </row>
    <row r="46" spans="2:9" ht="22.5">
      <c r="B46" s="643"/>
      <c r="C46" s="660"/>
      <c r="D46" s="189">
        <v>3</v>
      </c>
      <c r="E46" s="190" t="s">
        <v>602</v>
      </c>
      <c r="F46" s="196" t="s">
        <v>603</v>
      </c>
      <c r="G46" s="192">
        <v>45659</v>
      </c>
      <c r="H46" s="192">
        <v>45930</v>
      </c>
      <c r="I46" s="234" t="s">
        <v>597</v>
      </c>
    </row>
    <row r="47" spans="2:9" ht="22.5">
      <c r="B47" s="643"/>
      <c r="C47" s="660"/>
      <c r="D47" s="189">
        <v>4</v>
      </c>
      <c r="E47" s="190" t="s">
        <v>602</v>
      </c>
      <c r="F47" s="196" t="s">
        <v>603</v>
      </c>
      <c r="G47" s="192">
        <v>45659</v>
      </c>
      <c r="H47" s="192">
        <v>45930</v>
      </c>
      <c r="I47" s="234" t="s">
        <v>597</v>
      </c>
    </row>
    <row r="48" spans="2:9" ht="22.5">
      <c r="B48" s="643"/>
      <c r="C48" s="660"/>
      <c r="D48" s="189">
        <v>5</v>
      </c>
      <c r="E48" s="190" t="s">
        <v>602</v>
      </c>
      <c r="F48" s="196" t="s">
        <v>603</v>
      </c>
      <c r="G48" s="192">
        <v>45659</v>
      </c>
      <c r="H48" s="192">
        <v>46022</v>
      </c>
      <c r="I48" s="234" t="s">
        <v>597</v>
      </c>
    </row>
    <row r="49" spans="1:9" ht="22.5">
      <c r="B49" s="643"/>
      <c r="C49" s="660"/>
      <c r="D49" s="189">
        <v>6</v>
      </c>
      <c r="E49" s="190" t="s">
        <v>602</v>
      </c>
      <c r="F49" s="196" t="s">
        <v>603</v>
      </c>
      <c r="G49" s="192">
        <v>45659</v>
      </c>
      <c r="H49" s="192">
        <v>46022</v>
      </c>
      <c r="I49" s="234" t="s">
        <v>597</v>
      </c>
    </row>
    <row r="50" spans="1:9" ht="22.5">
      <c r="B50" s="643"/>
      <c r="C50" s="660"/>
      <c r="D50" s="189">
        <v>7</v>
      </c>
      <c r="E50" s="190" t="s">
        <v>602</v>
      </c>
      <c r="F50" s="196" t="s">
        <v>603</v>
      </c>
      <c r="G50" s="192">
        <v>45659</v>
      </c>
      <c r="H50" s="192">
        <v>46022</v>
      </c>
      <c r="I50" s="234" t="s">
        <v>597</v>
      </c>
    </row>
    <row r="51" spans="1:9" ht="22.5">
      <c r="B51" s="643"/>
      <c r="C51" s="660"/>
      <c r="D51" s="189">
        <v>8</v>
      </c>
      <c r="E51" s="190" t="s">
        <v>602</v>
      </c>
      <c r="F51" s="196" t="s">
        <v>603</v>
      </c>
      <c r="G51" s="192">
        <v>45659</v>
      </c>
      <c r="H51" s="192">
        <v>46022</v>
      </c>
      <c r="I51" s="234" t="s">
        <v>597</v>
      </c>
    </row>
    <row r="52" spans="1:9" ht="22.5">
      <c r="B52" s="643" t="s">
        <v>141</v>
      </c>
      <c r="C52" s="638" t="s">
        <v>142</v>
      </c>
      <c r="D52" s="189">
        <v>1</v>
      </c>
      <c r="E52" s="190" t="s">
        <v>248</v>
      </c>
      <c r="F52" s="196" t="s">
        <v>604</v>
      </c>
      <c r="G52" s="192">
        <v>45659</v>
      </c>
      <c r="H52" s="192">
        <v>45747</v>
      </c>
      <c r="I52" s="234" t="s">
        <v>597</v>
      </c>
    </row>
    <row r="53" spans="1:9" ht="22.5">
      <c r="B53" s="643"/>
      <c r="C53" s="638"/>
      <c r="D53" s="189">
        <v>2</v>
      </c>
      <c r="E53" s="190" t="s">
        <v>248</v>
      </c>
      <c r="F53" s="196" t="s">
        <v>604</v>
      </c>
      <c r="G53" s="192">
        <v>45659</v>
      </c>
      <c r="H53" s="192">
        <v>45838</v>
      </c>
      <c r="I53" s="234" t="s">
        <v>597</v>
      </c>
    </row>
    <row r="54" spans="1:9" ht="22.5">
      <c r="B54" s="643"/>
      <c r="C54" s="638"/>
      <c r="D54" s="189">
        <v>3</v>
      </c>
      <c r="E54" s="190" t="s">
        <v>248</v>
      </c>
      <c r="F54" s="196" t="s">
        <v>604</v>
      </c>
      <c r="G54" s="192">
        <v>45659</v>
      </c>
      <c r="H54" s="192">
        <v>45930</v>
      </c>
      <c r="I54" s="234" t="s">
        <v>597</v>
      </c>
    </row>
    <row r="55" spans="1:9" ht="22.5">
      <c r="B55" s="643"/>
      <c r="C55" s="638"/>
      <c r="D55" s="189">
        <v>4</v>
      </c>
      <c r="E55" s="190" t="s">
        <v>248</v>
      </c>
      <c r="F55" s="196" t="s">
        <v>604</v>
      </c>
      <c r="G55" s="192">
        <v>45659</v>
      </c>
      <c r="H55" s="192">
        <v>46022</v>
      </c>
      <c r="I55" s="234" t="s">
        <v>597</v>
      </c>
    </row>
    <row r="56" spans="1:9" ht="22.5">
      <c r="B56" s="643" t="s">
        <v>146</v>
      </c>
      <c r="C56" s="638" t="s">
        <v>147</v>
      </c>
      <c r="D56" s="189">
        <v>1</v>
      </c>
      <c r="E56" s="190" t="s">
        <v>248</v>
      </c>
      <c r="F56" s="191" t="s">
        <v>605</v>
      </c>
      <c r="G56" s="192">
        <v>45659</v>
      </c>
      <c r="H56" s="192">
        <v>45747</v>
      </c>
      <c r="I56" s="234" t="s">
        <v>597</v>
      </c>
    </row>
    <row r="57" spans="1:9" ht="22.5">
      <c r="B57" s="643"/>
      <c r="C57" s="638"/>
      <c r="D57" s="189">
        <v>2</v>
      </c>
      <c r="E57" s="190" t="s">
        <v>248</v>
      </c>
      <c r="F57" s="191" t="s">
        <v>605</v>
      </c>
      <c r="G57" s="192">
        <v>45659</v>
      </c>
      <c r="H57" s="192">
        <v>45838</v>
      </c>
      <c r="I57" s="234" t="s">
        <v>597</v>
      </c>
    </row>
    <row r="58" spans="1:9" ht="22.5">
      <c r="B58" s="643"/>
      <c r="C58" s="638"/>
      <c r="D58" s="189">
        <v>3</v>
      </c>
      <c r="E58" s="190" t="s">
        <v>248</v>
      </c>
      <c r="F58" s="191" t="s">
        <v>605</v>
      </c>
      <c r="G58" s="192">
        <v>45659</v>
      </c>
      <c r="H58" s="192">
        <v>45930</v>
      </c>
      <c r="I58" s="234" t="s">
        <v>597</v>
      </c>
    </row>
    <row r="59" spans="1:9" ht="22.5">
      <c r="B59" s="643"/>
      <c r="C59" s="638"/>
      <c r="D59" s="189">
        <v>4</v>
      </c>
      <c r="E59" s="190" t="s">
        <v>248</v>
      </c>
      <c r="F59" s="191" t="s">
        <v>605</v>
      </c>
      <c r="G59" s="192">
        <v>45659</v>
      </c>
      <c r="H59" s="192">
        <v>46022</v>
      </c>
      <c r="I59" s="234" t="s">
        <v>597</v>
      </c>
    </row>
    <row r="60" spans="1:9" ht="22.5">
      <c r="A60" s="117"/>
      <c r="B60" s="643" t="s">
        <v>149</v>
      </c>
      <c r="C60" s="638" t="s">
        <v>150</v>
      </c>
      <c r="D60" s="189">
        <v>1</v>
      </c>
      <c r="E60" s="199" t="s">
        <v>570</v>
      </c>
      <c r="F60" s="191" t="s">
        <v>606</v>
      </c>
      <c r="G60" s="192">
        <v>45659</v>
      </c>
      <c r="H60" s="192">
        <v>45838</v>
      </c>
      <c r="I60" s="234" t="s">
        <v>597</v>
      </c>
    </row>
    <row r="61" spans="1:9" ht="22.5">
      <c r="A61" s="117"/>
      <c r="B61" s="643"/>
      <c r="C61" s="638"/>
      <c r="D61" s="189">
        <v>2</v>
      </c>
      <c r="E61" s="199" t="s">
        <v>570</v>
      </c>
      <c r="F61" s="191" t="s">
        <v>606</v>
      </c>
      <c r="G61" s="192">
        <v>45659</v>
      </c>
      <c r="H61" s="192">
        <v>45838</v>
      </c>
      <c r="I61" s="234" t="s">
        <v>597</v>
      </c>
    </row>
    <row r="62" spans="1:9" ht="22.5">
      <c r="A62" s="117"/>
      <c r="B62" s="643"/>
      <c r="C62" s="638"/>
      <c r="D62" s="189">
        <v>3</v>
      </c>
      <c r="E62" s="199" t="s">
        <v>570</v>
      </c>
      <c r="F62" s="191" t="s">
        <v>606</v>
      </c>
      <c r="G62" s="192">
        <v>45659</v>
      </c>
      <c r="H62" s="192">
        <v>45930</v>
      </c>
      <c r="I62" s="234" t="s">
        <v>597</v>
      </c>
    </row>
    <row r="63" spans="1:9" ht="22.5">
      <c r="A63" s="117"/>
      <c r="B63" s="643"/>
      <c r="C63" s="638"/>
      <c r="D63" s="189">
        <v>4</v>
      </c>
      <c r="E63" s="199" t="s">
        <v>570</v>
      </c>
      <c r="F63" s="191" t="s">
        <v>606</v>
      </c>
      <c r="G63" s="192">
        <v>45659</v>
      </c>
      <c r="H63" s="192">
        <v>45930</v>
      </c>
      <c r="I63" s="234" t="s">
        <v>597</v>
      </c>
    </row>
    <row r="64" spans="1:9" ht="22.5">
      <c r="A64" s="117"/>
      <c r="B64" s="643"/>
      <c r="C64" s="638"/>
      <c r="D64" s="189">
        <v>5</v>
      </c>
      <c r="E64" s="199" t="s">
        <v>570</v>
      </c>
      <c r="F64" s="191" t="s">
        <v>606</v>
      </c>
      <c r="G64" s="192">
        <v>45659</v>
      </c>
      <c r="H64" s="192">
        <v>45930</v>
      </c>
      <c r="I64" s="234" t="s">
        <v>597</v>
      </c>
    </row>
    <row r="65" spans="1:9" ht="22.5">
      <c r="A65" s="117"/>
      <c r="B65" s="643"/>
      <c r="C65" s="638"/>
      <c r="D65" s="189">
        <v>6</v>
      </c>
      <c r="E65" s="199" t="s">
        <v>570</v>
      </c>
      <c r="F65" s="191" t="s">
        <v>606</v>
      </c>
      <c r="G65" s="192">
        <v>45659</v>
      </c>
      <c r="H65" s="192">
        <v>46022</v>
      </c>
      <c r="I65" s="234" t="s">
        <v>597</v>
      </c>
    </row>
    <row r="66" spans="1:9" ht="22.5">
      <c r="A66" s="117"/>
      <c r="B66" s="643"/>
      <c r="C66" s="638"/>
      <c r="D66" s="189">
        <v>7</v>
      </c>
      <c r="E66" s="199" t="s">
        <v>570</v>
      </c>
      <c r="F66" s="191" t="s">
        <v>606</v>
      </c>
      <c r="G66" s="192">
        <v>45659</v>
      </c>
      <c r="H66" s="192">
        <v>46022</v>
      </c>
      <c r="I66" s="234" t="s">
        <v>597</v>
      </c>
    </row>
    <row r="67" spans="1:9" ht="22.5">
      <c r="A67" s="117"/>
      <c r="B67" s="643"/>
      <c r="C67" s="638"/>
      <c r="D67" s="189">
        <v>8</v>
      </c>
      <c r="E67" s="199" t="s">
        <v>570</v>
      </c>
      <c r="F67" s="191" t="s">
        <v>606</v>
      </c>
      <c r="G67" s="192">
        <v>45659</v>
      </c>
      <c r="H67" s="192">
        <v>46022</v>
      </c>
      <c r="I67" s="234" t="s">
        <v>597</v>
      </c>
    </row>
    <row r="68" spans="1:9" ht="22.5">
      <c r="A68" s="117"/>
      <c r="B68" s="643" t="s">
        <v>152</v>
      </c>
      <c r="C68" s="633" t="s">
        <v>153</v>
      </c>
      <c r="D68" s="189">
        <v>1</v>
      </c>
      <c r="E68" s="199" t="s">
        <v>570</v>
      </c>
      <c r="F68" s="191" t="s">
        <v>607</v>
      </c>
      <c r="G68" s="192">
        <v>45659</v>
      </c>
      <c r="H68" s="192">
        <v>45838</v>
      </c>
      <c r="I68" s="234" t="s">
        <v>597</v>
      </c>
    </row>
    <row r="69" spans="1:9" ht="22.5">
      <c r="A69" s="117"/>
      <c r="B69" s="643"/>
      <c r="C69" s="633"/>
      <c r="D69" s="189">
        <v>2</v>
      </c>
      <c r="E69" s="199" t="s">
        <v>570</v>
      </c>
      <c r="F69" s="191" t="s">
        <v>607</v>
      </c>
      <c r="G69" s="192">
        <v>45659</v>
      </c>
      <c r="H69" s="192">
        <v>46022</v>
      </c>
      <c r="I69" s="234" t="s">
        <v>597</v>
      </c>
    </row>
    <row r="70" spans="1:9" ht="22.5">
      <c r="A70" s="117"/>
      <c r="B70" s="197" t="s">
        <v>155</v>
      </c>
      <c r="C70" s="200" t="s">
        <v>156</v>
      </c>
      <c r="D70" s="189">
        <v>1</v>
      </c>
      <c r="E70" s="199" t="s">
        <v>570</v>
      </c>
      <c r="F70" s="191" t="s">
        <v>608</v>
      </c>
      <c r="G70" s="192">
        <v>45659</v>
      </c>
      <c r="H70" s="192">
        <v>45838</v>
      </c>
      <c r="I70" s="234" t="s">
        <v>597</v>
      </c>
    </row>
    <row r="71" spans="1:9" ht="22.5">
      <c r="A71" s="117"/>
      <c r="B71" s="643" t="s">
        <v>158</v>
      </c>
      <c r="C71" s="638" t="s">
        <v>609</v>
      </c>
      <c r="D71" s="189">
        <v>1</v>
      </c>
      <c r="E71" s="199" t="s">
        <v>570</v>
      </c>
      <c r="F71" s="191" t="s">
        <v>610</v>
      </c>
      <c r="G71" s="192">
        <v>45659</v>
      </c>
      <c r="H71" s="192">
        <v>45838</v>
      </c>
      <c r="I71" s="234" t="s">
        <v>597</v>
      </c>
    </row>
    <row r="72" spans="1:9" ht="44.25" customHeight="1" thickBot="1">
      <c r="A72" s="117"/>
      <c r="B72" s="644"/>
      <c r="C72" s="645"/>
      <c r="D72" s="201">
        <v>2</v>
      </c>
      <c r="E72" s="202" t="s">
        <v>570</v>
      </c>
      <c r="F72" s="203" t="s">
        <v>611</v>
      </c>
      <c r="G72" s="204">
        <v>45659</v>
      </c>
      <c r="H72" s="204">
        <v>46022</v>
      </c>
      <c r="I72" s="236" t="s">
        <v>597</v>
      </c>
    </row>
    <row r="73" spans="1:9" s="102" customFormat="1" ht="33.75">
      <c r="B73" s="169" t="str">
        <f>+'2. PAI 2025'!B23</f>
        <v>SN1</v>
      </c>
      <c r="C73" s="226" t="str">
        <f>+'2. PAI 2025'!C23</f>
        <v>Estructurar Mecanismos de Agregación de Demanda para la vinculación de actores de la Economía Popular</v>
      </c>
      <c r="D73" s="221">
        <v>1</v>
      </c>
      <c r="E73" s="170" t="s">
        <v>570</v>
      </c>
      <c r="F73" s="171" t="s">
        <v>612</v>
      </c>
      <c r="G73" s="172">
        <v>45659</v>
      </c>
      <c r="H73" s="172">
        <v>45961</v>
      </c>
      <c r="I73" s="237" t="s">
        <v>613</v>
      </c>
    </row>
    <row r="74" spans="1:9" s="102" customFormat="1" ht="33.75">
      <c r="B74" s="649" t="str">
        <f>+'2. PAI 2025'!B24</f>
        <v>SN2</v>
      </c>
      <c r="C74" s="648" t="str">
        <f>+'2. PAI 2025'!C24</f>
        <v>Documentar la medición del porcentaje de proveedores de economía popular en el segmento de microempresa que participan en los mecanismos de agregación de demanda puestos en operación a partir del 2023</v>
      </c>
      <c r="D74" s="222">
        <v>1</v>
      </c>
      <c r="E74" s="174" t="s">
        <v>570</v>
      </c>
      <c r="F74" s="175" t="s">
        <v>614</v>
      </c>
      <c r="G74" s="176">
        <v>45659</v>
      </c>
      <c r="H74" s="176">
        <v>45688</v>
      </c>
      <c r="I74" s="235" t="s">
        <v>613</v>
      </c>
    </row>
    <row r="75" spans="1:9" s="102" customFormat="1" ht="33.75">
      <c r="B75" s="649"/>
      <c r="C75" s="648"/>
      <c r="D75" s="222">
        <v>2</v>
      </c>
      <c r="E75" s="174" t="s">
        <v>570</v>
      </c>
      <c r="F75" s="175" t="s">
        <v>614</v>
      </c>
      <c r="G75" s="176">
        <v>45689</v>
      </c>
      <c r="H75" s="176">
        <v>45716</v>
      </c>
      <c r="I75" s="235" t="s">
        <v>613</v>
      </c>
    </row>
    <row r="76" spans="1:9" s="102" customFormat="1" ht="33.75">
      <c r="B76" s="649"/>
      <c r="C76" s="648"/>
      <c r="D76" s="222">
        <v>3</v>
      </c>
      <c r="E76" s="174" t="s">
        <v>570</v>
      </c>
      <c r="F76" s="175" t="s">
        <v>614</v>
      </c>
      <c r="G76" s="176">
        <v>45717</v>
      </c>
      <c r="H76" s="176">
        <v>45747</v>
      </c>
      <c r="I76" s="235" t="s">
        <v>613</v>
      </c>
    </row>
    <row r="77" spans="1:9" s="102" customFormat="1" ht="33.75">
      <c r="B77" s="649"/>
      <c r="C77" s="648"/>
      <c r="D77" s="222">
        <v>4</v>
      </c>
      <c r="E77" s="174" t="s">
        <v>570</v>
      </c>
      <c r="F77" s="175" t="s">
        <v>614</v>
      </c>
      <c r="G77" s="176">
        <v>45748</v>
      </c>
      <c r="H77" s="176">
        <v>45777</v>
      </c>
      <c r="I77" s="235" t="s">
        <v>613</v>
      </c>
    </row>
    <row r="78" spans="1:9" s="102" customFormat="1" ht="33.75">
      <c r="B78" s="649"/>
      <c r="C78" s="648"/>
      <c r="D78" s="222">
        <v>5</v>
      </c>
      <c r="E78" s="174" t="s">
        <v>570</v>
      </c>
      <c r="F78" s="175" t="s">
        <v>614</v>
      </c>
      <c r="G78" s="176">
        <v>45778</v>
      </c>
      <c r="H78" s="176">
        <v>45808</v>
      </c>
      <c r="I78" s="235" t="s">
        <v>613</v>
      </c>
    </row>
    <row r="79" spans="1:9" s="102" customFormat="1" ht="33.75">
      <c r="B79" s="649"/>
      <c r="C79" s="648"/>
      <c r="D79" s="222">
        <v>6</v>
      </c>
      <c r="E79" s="174" t="s">
        <v>570</v>
      </c>
      <c r="F79" s="175" t="s">
        <v>614</v>
      </c>
      <c r="G79" s="176">
        <v>45809</v>
      </c>
      <c r="H79" s="176">
        <v>45838</v>
      </c>
      <c r="I79" s="235" t="s">
        <v>613</v>
      </c>
    </row>
    <row r="80" spans="1:9" s="102" customFormat="1" ht="33.75">
      <c r="B80" s="649"/>
      <c r="C80" s="648"/>
      <c r="D80" s="222">
        <v>7</v>
      </c>
      <c r="E80" s="174" t="s">
        <v>570</v>
      </c>
      <c r="F80" s="175" t="s">
        <v>614</v>
      </c>
      <c r="G80" s="176">
        <v>45839</v>
      </c>
      <c r="H80" s="176">
        <v>45869</v>
      </c>
      <c r="I80" s="235" t="s">
        <v>613</v>
      </c>
    </row>
    <row r="81" spans="2:9" s="102" customFormat="1" ht="33.75">
      <c r="B81" s="649"/>
      <c r="C81" s="648"/>
      <c r="D81" s="222">
        <v>8</v>
      </c>
      <c r="E81" s="174" t="s">
        <v>570</v>
      </c>
      <c r="F81" s="175" t="s">
        <v>614</v>
      </c>
      <c r="G81" s="176">
        <v>45870</v>
      </c>
      <c r="H81" s="176">
        <v>45900</v>
      </c>
      <c r="I81" s="235" t="s">
        <v>613</v>
      </c>
    </row>
    <row r="82" spans="2:9" s="102" customFormat="1" ht="33.75">
      <c r="B82" s="649"/>
      <c r="C82" s="648"/>
      <c r="D82" s="222">
        <v>9</v>
      </c>
      <c r="E82" s="174" t="s">
        <v>570</v>
      </c>
      <c r="F82" s="175" t="s">
        <v>614</v>
      </c>
      <c r="G82" s="176">
        <v>45901</v>
      </c>
      <c r="H82" s="176">
        <v>45930</v>
      </c>
      <c r="I82" s="235" t="s">
        <v>613</v>
      </c>
    </row>
    <row r="83" spans="2:9" s="102" customFormat="1" ht="33.75">
      <c r="B83" s="649"/>
      <c r="C83" s="648"/>
      <c r="D83" s="222">
        <v>10</v>
      </c>
      <c r="E83" s="174" t="s">
        <v>570</v>
      </c>
      <c r="F83" s="175" t="s">
        <v>614</v>
      </c>
      <c r="G83" s="176">
        <v>45931</v>
      </c>
      <c r="H83" s="176">
        <v>45961</v>
      </c>
      <c r="I83" s="235" t="s">
        <v>613</v>
      </c>
    </row>
    <row r="84" spans="2:9" s="102" customFormat="1" ht="33.75">
      <c r="B84" s="649"/>
      <c r="C84" s="648"/>
      <c r="D84" s="222">
        <v>11</v>
      </c>
      <c r="E84" s="174" t="s">
        <v>570</v>
      </c>
      <c r="F84" s="175" t="s">
        <v>614</v>
      </c>
      <c r="G84" s="176">
        <v>45962</v>
      </c>
      <c r="H84" s="176">
        <v>46022</v>
      </c>
      <c r="I84" s="235" t="s">
        <v>613</v>
      </c>
    </row>
    <row r="85" spans="2:9" s="102" customFormat="1" ht="33.75">
      <c r="B85" s="649"/>
      <c r="C85" s="648"/>
      <c r="D85" s="222">
        <v>12</v>
      </c>
      <c r="E85" s="174" t="s">
        <v>570</v>
      </c>
      <c r="F85" s="175" t="s">
        <v>614</v>
      </c>
      <c r="G85" s="176">
        <v>45992</v>
      </c>
      <c r="H85" s="176">
        <v>46022</v>
      </c>
      <c r="I85" s="235" t="s">
        <v>613</v>
      </c>
    </row>
    <row r="86" spans="2:9" s="102" customFormat="1" ht="45">
      <c r="B86" s="649"/>
      <c r="C86" s="648"/>
      <c r="D86" s="222">
        <v>13</v>
      </c>
      <c r="E86" s="174" t="s">
        <v>570</v>
      </c>
      <c r="F86" s="175" t="s">
        <v>615</v>
      </c>
      <c r="G86" s="176">
        <v>45659</v>
      </c>
      <c r="H86" s="176">
        <v>46022</v>
      </c>
      <c r="I86" s="235" t="s">
        <v>613</v>
      </c>
    </row>
    <row r="87" spans="2:9" s="102" customFormat="1" ht="56.25" customHeight="1">
      <c r="B87" s="649" t="str">
        <f>+'2. PAI 2025'!B25</f>
        <v>SN3</v>
      </c>
      <c r="C87" s="648" t="str">
        <f>+'2. PAI 2025'!C25</f>
        <v>Realizar seguimiento a las ventas de café en el Acuerdo Marco de Precios para el Suministro del Servicio Integral de Aseo y Cafetería, con la identificación de marcas consumidas y entidades compradoras</v>
      </c>
      <c r="D87" s="222">
        <v>1</v>
      </c>
      <c r="E87" s="174" t="s">
        <v>570</v>
      </c>
      <c r="F87" s="175" t="s">
        <v>616</v>
      </c>
      <c r="G87" s="176">
        <v>45659</v>
      </c>
      <c r="H87" s="176">
        <v>45838</v>
      </c>
      <c r="I87" s="235" t="s">
        <v>613</v>
      </c>
    </row>
    <row r="88" spans="2:9" s="102" customFormat="1" ht="33.75">
      <c r="B88" s="649"/>
      <c r="C88" s="648"/>
      <c r="D88" s="222">
        <v>2</v>
      </c>
      <c r="E88" s="174" t="s">
        <v>570</v>
      </c>
      <c r="F88" s="175" t="s">
        <v>616</v>
      </c>
      <c r="G88" s="176">
        <v>45839</v>
      </c>
      <c r="H88" s="176">
        <v>46022</v>
      </c>
      <c r="I88" s="235" t="s">
        <v>613</v>
      </c>
    </row>
    <row r="89" spans="2:9" s="102" customFormat="1" ht="33.75">
      <c r="B89" s="649" t="str">
        <f>+'2. PAI 2025'!B26</f>
        <v>SN4</v>
      </c>
      <c r="C89" s="648" t="str">
        <f>+'2. PAI 2025'!C26</f>
        <v>Estructurar mecanismos de compra que permitan impulsar la economía regional.</v>
      </c>
      <c r="D89" s="222">
        <v>1</v>
      </c>
      <c r="E89" s="174" t="s">
        <v>570</v>
      </c>
      <c r="F89" s="175" t="s">
        <v>617</v>
      </c>
      <c r="G89" s="176">
        <v>45659</v>
      </c>
      <c r="H89" s="176">
        <v>45838</v>
      </c>
      <c r="I89" s="235" t="s">
        <v>613</v>
      </c>
    </row>
    <row r="90" spans="2:9" s="102" customFormat="1" ht="33.75">
      <c r="B90" s="649"/>
      <c r="C90" s="648"/>
      <c r="D90" s="222">
        <v>2</v>
      </c>
      <c r="E90" s="174" t="s">
        <v>570</v>
      </c>
      <c r="F90" s="175" t="s">
        <v>617</v>
      </c>
      <c r="G90" s="176">
        <v>45839</v>
      </c>
      <c r="H90" s="176">
        <v>46022</v>
      </c>
      <c r="I90" s="235" t="s">
        <v>613</v>
      </c>
    </row>
    <row r="91" spans="2:9" s="102" customFormat="1" ht="33.75">
      <c r="B91" s="173" t="str">
        <f>+'2. PAI 2025'!B27</f>
        <v>SN5</v>
      </c>
      <c r="C91" s="227" t="str">
        <f>+'2. PAI 2025'!C27</f>
        <v xml:space="preserve">Estructurar Instrumentos de agregación de demanda de adquisición de productos de origen agropecuario </v>
      </c>
      <c r="D91" s="222">
        <v>1</v>
      </c>
      <c r="E91" s="174" t="s">
        <v>570</v>
      </c>
      <c r="F91" s="175" t="s">
        <v>449</v>
      </c>
      <c r="G91" s="176">
        <v>45659</v>
      </c>
      <c r="H91" s="176">
        <v>46022</v>
      </c>
      <c r="I91" s="235" t="s">
        <v>613</v>
      </c>
    </row>
    <row r="92" spans="2:9" s="102" customFormat="1" ht="68.25" thickBot="1">
      <c r="B92" s="177" t="str">
        <f>+'2. PAI 2025'!B28</f>
        <v>SN6</v>
      </c>
      <c r="C92" s="228" t="str">
        <f>+'2. PAI 2025'!C28</f>
        <v xml:space="preserve">Estructurar un mecanismo de compra pública que permita a las entidades estatales adquirir productos y servicios para reducir riesgos a la seguridad digital, aprovechando las capacidades de los proveedores nacionales. </v>
      </c>
      <c r="D92" s="223">
        <v>1</v>
      </c>
      <c r="E92" s="178" t="s">
        <v>570</v>
      </c>
      <c r="F92" s="179" t="s">
        <v>450</v>
      </c>
      <c r="G92" s="180">
        <v>45659</v>
      </c>
      <c r="H92" s="180">
        <v>46022</v>
      </c>
      <c r="I92" s="238" t="s">
        <v>613</v>
      </c>
    </row>
    <row r="93" spans="2:9" ht="40.5" customHeight="1">
      <c r="B93" s="636" t="s">
        <v>618</v>
      </c>
      <c r="C93" s="637" t="str">
        <f>+'2. PAI 2025'!C30</f>
        <v xml:space="preserve">
Elaborar productos de análisis de los instrumentos contractuales que diseñe la ANCP-CCE en el marco del cumplimiento de sus objetivos estratégicos</v>
      </c>
      <c r="D93" s="184">
        <v>1</v>
      </c>
      <c r="E93" s="185" t="s">
        <v>602</v>
      </c>
      <c r="F93" s="186" t="s">
        <v>619</v>
      </c>
      <c r="G93" s="208">
        <v>45717</v>
      </c>
      <c r="H93" s="208">
        <v>45899</v>
      </c>
      <c r="I93" s="233" t="s">
        <v>620</v>
      </c>
    </row>
    <row r="94" spans="2:9" ht="40.5" customHeight="1">
      <c r="B94" s="632"/>
      <c r="C94" s="633"/>
      <c r="D94" s="189">
        <v>2</v>
      </c>
      <c r="E94" s="190" t="s">
        <v>602</v>
      </c>
      <c r="F94" s="191" t="s">
        <v>621</v>
      </c>
      <c r="G94" s="194">
        <v>45717</v>
      </c>
      <c r="H94" s="194">
        <v>45991</v>
      </c>
      <c r="I94" s="234" t="s">
        <v>620</v>
      </c>
    </row>
    <row r="95" spans="2:9" ht="40.5" customHeight="1">
      <c r="B95" s="188" t="s">
        <v>622</v>
      </c>
      <c r="C95" s="195" t="str">
        <f>+'2. PAI 2025'!C31</f>
        <v>Actualizar el Modelo de Abastecimiento Estratégico actualizado que incorpore como propósito la democratización de la compra pública.</v>
      </c>
      <c r="D95" s="189">
        <v>1</v>
      </c>
      <c r="E95" s="190" t="s">
        <v>602</v>
      </c>
      <c r="F95" s="191" t="s">
        <v>623</v>
      </c>
      <c r="G95" s="192">
        <v>45703</v>
      </c>
      <c r="H95" s="192">
        <v>45930</v>
      </c>
      <c r="I95" s="234" t="s">
        <v>620</v>
      </c>
    </row>
    <row r="96" spans="2:9" ht="40.5" customHeight="1">
      <c r="B96" s="632" t="s">
        <v>624</v>
      </c>
      <c r="C96" s="633" t="str">
        <f>+'2. PAI 2025'!C32</f>
        <v>Generar un estudio que permita establecer recomendaciones para incentivar la compra de insumos, bienes y servicios locales en las compras estatales.</v>
      </c>
      <c r="D96" s="189">
        <v>1</v>
      </c>
      <c r="E96" s="190" t="s">
        <v>602</v>
      </c>
      <c r="F96" s="191" t="s">
        <v>625</v>
      </c>
      <c r="G96" s="192">
        <v>45659</v>
      </c>
      <c r="H96" s="192">
        <v>45747</v>
      </c>
      <c r="I96" s="234" t="s">
        <v>620</v>
      </c>
    </row>
    <row r="97" spans="1:9" ht="40.5" customHeight="1">
      <c r="B97" s="632"/>
      <c r="C97" s="633"/>
      <c r="D97" s="189">
        <v>2</v>
      </c>
      <c r="E97" s="190" t="s">
        <v>602</v>
      </c>
      <c r="F97" s="191" t="s">
        <v>626</v>
      </c>
      <c r="G97" s="192">
        <v>45703</v>
      </c>
      <c r="H97" s="192">
        <v>45930</v>
      </c>
      <c r="I97" s="234" t="s">
        <v>620</v>
      </c>
    </row>
    <row r="98" spans="1:9" ht="40.5" customHeight="1">
      <c r="B98" s="632" t="s">
        <v>627</v>
      </c>
      <c r="C98" s="633" t="s">
        <v>628</v>
      </c>
      <c r="D98" s="189">
        <v>1</v>
      </c>
      <c r="E98" s="190" t="s">
        <v>602</v>
      </c>
      <c r="F98" s="191" t="s">
        <v>629</v>
      </c>
      <c r="G98" s="192">
        <v>45703</v>
      </c>
      <c r="H98" s="192">
        <v>45838</v>
      </c>
      <c r="I98" s="234" t="s">
        <v>620</v>
      </c>
    </row>
    <row r="99" spans="1:9" ht="40.5" customHeight="1" thickBot="1">
      <c r="B99" s="650"/>
      <c r="C99" s="651"/>
      <c r="D99" s="214">
        <v>2</v>
      </c>
      <c r="E99" s="217" t="s">
        <v>602</v>
      </c>
      <c r="F99" s="215" t="s">
        <v>629</v>
      </c>
      <c r="G99" s="216">
        <v>45839</v>
      </c>
      <c r="H99" s="216">
        <v>46022</v>
      </c>
      <c r="I99" s="239" t="s">
        <v>620</v>
      </c>
    </row>
    <row r="100" spans="1:9" ht="22.5">
      <c r="B100" s="636" t="s">
        <v>205</v>
      </c>
      <c r="C100" s="646" t="s">
        <v>206</v>
      </c>
      <c r="D100" s="639">
        <v>1</v>
      </c>
      <c r="E100" s="641" t="s">
        <v>630</v>
      </c>
      <c r="F100" s="218" t="s">
        <v>631</v>
      </c>
      <c r="G100" s="219">
        <v>45659</v>
      </c>
      <c r="H100" s="219">
        <v>45838</v>
      </c>
      <c r="I100" s="240" t="s">
        <v>632</v>
      </c>
    </row>
    <row r="101" spans="1:9" ht="22.5">
      <c r="B101" s="632"/>
      <c r="C101" s="647"/>
      <c r="D101" s="640"/>
      <c r="E101" s="642"/>
      <c r="F101" s="210" t="s">
        <v>633</v>
      </c>
      <c r="G101" s="211">
        <v>45839</v>
      </c>
      <c r="H101" s="211">
        <v>46022</v>
      </c>
      <c r="I101" s="241" t="s">
        <v>632</v>
      </c>
    </row>
    <row r="102" spans="1:9" ht="22.5">
      <c r="B102" s="632" t="s">
        <v>212</v>
      </c>
      <c r="C102" s="633" t="str">
        <f>+'2. PAI 2025'!C36</f>
        <v>Formular y realizar seguimiento al Plan Anual de Adquisiciones -PAA</v>
      </c>
      <c r="D102" s="209">
        <v>1</v>
      </c>
      <c r="E102" s="212" t="s">
        <v>634</v>
      </c>
      <c r="F102" s="191" t="s">
        <v>635</v>
      </c>
      <c r="G102" s="211">
        <v>45659</v>
      </c>
      <c r="H102" s="211">
        <v>45688</v>
      </c>
      <c r="I102" s="241" t="s">
        <v>632</v>
      </c>
    </row>
    <row r="103" spans="1:9" ht="22.5">
      <c r="B103" s="632"/>
      <c r="C103" s="633"/>
      <c r="D103" s="209">
        <v>2</v>
      </c>
      <c r="E103" s="212" t="s">
        <v>248</v>
      </c>
      <c r="F103" s="191" t="s">
        <v>636</v>
      </c>
      <c r="G103" s="211">
        <v>45659</v>
      </c>
      <c r="H103" s="211">
        <v>45838</v>
      </c>
      <c r="I103" s="241" t="s">
        <v>632</v>
      </c>
    </row>
    <row r="104" spans="1:9" ht="22.5">
      <c r="B104" s="632"/>
      <c r="C104" s="633"/>
      <c r="D104" s="189">
        <v>3</v>
      </c>
      <c r="E104" s="212" t="s">
        <v>248</v>
      </c>
      <c r="F104" s="191" t="s">
        <v>637</v>
      </c>
      <c r="G104" s="211">
        <v>45839</v>
      </c>
      <c r="H104" s="211">
        <v>46022</v>
      </c>
      <c r="I104" s="241" t="s">
        <v>632</v>
      </c>
    </row>
    <row r="105" spans="1:9" ht="22.5">
      <c r="B105" s="632" t="s">
        <v>215</v>
      </c>
      <c r="C105" s="638" t="str">
        <f>+'2. PAI 2025'!C37</f>
        <v>Formular e implementar el Plan Anual de Vacantes y Plan de Previsión de Recursos Humanos</v>
      </c>
      <c r="D105" s="189">
        <v>1</v>
      </c>
      <c r="E105" s="212" t="s">
        <v>634</v>
      </c>
      <c r="F105" s="191" t="s">
        <v>638</v>
      </c>
      <c r="G105" s="192">
        <v>45659</v>
      </c>
      <c r="H105" s="192">
        <v>45688</v>
      </c>
      <c r="I105" s="234" t="s">
        <v>632</v>
      </c>
    </row>
    <row r="106" spans="1:9" ht="22.5">
      <c r="B106" s="632"/>
      <c r="C106" s="638"/>
      <c r="D106" s="189">
        <v>2</v>
      </c>
      <c r="E106" s="212" t="s">
        <v>248</v>
      </c>
      <c r="F106" s="191" t="s">
        <v>639</v>
      </c>
      <c r="G106" s="192">
        <v>45689</v>
      </c>
      <c r="H106" s="192">
        <v>45838</v>
      </c>
      <c r="I106" s="234" t="s">
        <v>632</v>
      </c>
    </row>
    <row r="107" spans="1:9" ht="22.5">
      <c r="B107" s="632"/>
      <c r="C107" s="638"/>
      <c r="D107" s="189">
        <v>3</v>
      </c>
      <c r="E107" s="212" t="s">
        <v>248</v>
      </c>
      <c r="F107" s="191" t="s">
        <v>640</v>
      </c>
      <c r="G107" s="192">
        <v>45839</v>
      </c>
      <c r="H107" s="192">
        <v>46022</v>
      </c>
      <c r="I107" s="234" t="s">
        <v>632</v>
      </c>
    </row>
    <row r="108" spans="1:9" ht="22.5">
      <c r="B108" s="632" t="s">
        <v>219</v>
      </c>
      <c r="C108" s="638" t="str">
        <f>+'2. PAI 2025'!C38</f>
        <v xml:space="preserve">Formular e implementar el Plan de manejo ambiental ANCPCCE </v>
      </c>
      <c r="D108" s="189">
        <v>1</v>
      </c>
      <c r="E108" s="212" t="s">
        <v>634</v>
      </c>
      <c r="F108" s="191" t="s">
        <v>641</v>
      </c>
      <c r="G108" s="192">
        <v>45659</v>
      </c>
      <c r="H108" s="192">
        <v>45747</v>
      </c>
      <c r="I108" s="234" t="s">
        <v>632</v>
      </c>
    </row>
    <row r="109" spans="1:9" ht="22.5">
      <c r="B109" s="632"/>
      <c r="C109" s="638"/>
      <c r="D109" s="189">
        <v>2</v>
      </c>
      <c r="E109" s="212" t="s">
        <v>248</v>
      </c>
      <c r="F109" s="191" t="s">
        <v>642</v>
      </c>
      <c r="G109" s="192">
        <v>45689</v>
      </c>
      <c r="H109" s="192">
        <v>46022</v>
      </c>
      <c r="I109" s="234" t="s">
        <v>632</v>
      </c>
    </row>
    <row r="110" spans="1:9" ht="22.5">
      <c r="A110" s="117"/>
      <c r="B110" s="632" t="s">
        <v>223</v>
      </c>
      <c r="C110" s="638" t="str">
        <f>+'2. PAI 2025'!C39</f>
        <v>Formular e implementar el Plan Estratégico de Talento Humano</v>
      </c>
      <c r="D110" s="189">
        <v>1</v>
      </c>
      <c r="E110" s="212" t="s">
        <v>634</v>
      </c>
      <c r="F110" s="191" t="s">
        <v>643</v>
      </c>
      <c r="G110" s="192">
        <v>45659</v>
      </c>
      <c r="H110" s="192">
        <v>45688</v>
      </c>
      <c r="I110" s="234" t="s">
        <v>632</v>
      </c>
    </row>
    <row r="111" spans="1:9" ht="22.5">
      <c r="A111" s="117"/>
      <c r="B111" s="632"/>
      <c r="C111" s="638"/>
      <c r="D111" s="189">
        <v>2</v>
      </c>
      <c r="E111" s="212" t="s">
        <v>248</v>
      </c>
      <c r="F111" s="191" t="s">
        <v>644</v>
      </c>
      <c r="G111" s="192">
        <v>45689</v>
      </c>
      <c r="H111" s="192">
        <v>45838</v>
      </c>
      <c r="I111" s="234" t="s">
        <v>632</v>
      </c>
    </row>
    <row r="112" spans="1:9" ht="22.5">
      <c r="A112" s="117"/>
      <c r="B112" s="632"/>
      <c r="C112" s="638"/>
      <c r="D112" s="189">
        <v>3</v>
      </c>
      <c r="E112" s="212" t="s">
        <v>248</v>
      </c>
      <c r="F112" s="191" t="s">
        <v>645</v>
      </c>
      <c r="G112" s="192">
        <v>45839</v>
      </c>
      <c r="H112" s="192">
        <v>46022</v>
      </c>
      <c r="I112" s="234" t="s">
        <v>632</v>
      </c>
    </row>
    <row r="113" spans="1:9" ht="22.5">
      <c r="B113" s="632" t="s">
        <v>226</v>
      </c>
      <c r="C113" s="638" t="str">
        <f>+'2. PAI 2025'!C40</f>
        <v>Formular e implementar el Plan Institucional de Capacitación</v>
      </c>
      <c r="D113" s="189">
        <v>1</v>
      </c>
      <c r="E113" s="212" t="s">
        <v>634</v>
      </c>
      <c r="F113" s="191" t="s">
        <v>646</v>
      </c>
      <c r="G113" s="192">
        <v>45659</v>
      </c>
      <c r="H113" s="192">
        <v>45688</v>
      </c>
      <c r="I113" s="234" t="s">
        <v>632</v>
      </c>
    </row>
    <row r="114" spans="1:9" ht="22.5">
      <c r="B114" s="632"/>
      <c r="C114" s="638"/>
      <c r="D114" s="189">
        <v>2</v>
      </c>
      <c r="E114" s="212" t="s">
        <v>248</v>
      </c>
      <c r="F114" s="191" t="s">
        <v>647</v>
      </c>
      <c r="G114" s="192">
        <v>45689</v>
      </c>
      <c r="H114" s="192">
        <v>45838</v>
      </c>
      <c r="I114" s="234" t="s">
        <v>632</v>
      </c>
    </row>
    <row r="115" spans="1:9" ht="22.5">
      <c r="B115" s="632"/>
      <c r="C115" s="638"/>
      <c r="D115" s="189">
        <v>3</v>
      </c>
      <c r="E115" s="212" t="s">
        <v>248</v>
      </c>
      <c r="F115" s="191" t="s">
        <v>648</v>
      </c>
      <c r="G115" s="192">
        <v>45839</v>
      </c>
      <c r="H115" s="192">
        <v>46022</v>
      </c>
      <c r="I115" s="234" t="s">
        <v>632</v>
      </c>
    </row>
    <row r="116" spans="1:9" ht="22.5">
      <c r="A116" s="117"/>
      <c r="B116" s="632" t="s">
        <v>229</v>
      </c>
      <c r="C116" s="638" t="str">
        <f>+'2. PAI 2025'!C41</f>
        <v xml:space="preserve">Formular e implementar el Plan Institucional de Bienestar Social e Incentivos </v>
      </c>
      <c r="D116" s="189">
        <v>1</v>
      </c>
      <c r="E116" s="212" t="s">
        <v>634</v>
      </c>
      <c r="F116" s="191" t="s">
        <v>649</v>
      </c>
      <c r="G116" s="192">
        <v>45659</v>
      </c>
      <c r="H116" s="192">
        <v>45688</v>
      </c>
      <c r="I116" s="234" t="s">
        <v>632</v>
      </c>
    </row>
    <row r="117" spans="1:9" ht="22.5">
      <c r="A117" s="117"/>
      <c r="B117" s="632"/>
      <c r="C117" s="638"/>
      <c r="D117" s="189">
        <v>2</v>
      </c>
      <c r="E117" s="212" t="s">
        <v>248</v>
      </c>
      <c r="F117" s="191" t="s">
        <v>650</v>
      </c>
      <c r="G117" s="192">
        <v>45689</v>
      </c>
      <c r="H117" s="192">
        <v>45838</v>
      </c>
      <c r="I117" s="234" t="s">
        <v>632</v>
      </c>
    </row>
    <row r="118" spans="1:9" ht="22.5">
      <c r="A118" s="117"/>
      <c r="B118" s="632"/>
      <c r="C118" s="638"/>
      <c r="D118" s="189">
        <v>3</v>
      </c>
      <c r="E118" s="212" t="s">
        <v>248</v>
      </c>
      <c r="F118" s="191" t="s">
        <v>651</v>
      </c>
      <c r="G118" s="192">
        <v>45839</v>
      </c>
      <c r="H118" s="192">
        <v>46022</v>
      </c>
      <c r="I118" s="234" t="s">
        <v>632</v>
      </c>
    </row>
    <row r="119" spans="1:9" ht="22.5">
      <c r="A119" s="117"/>
      <c r="B119" s="632" t="s">
        <v>232</v>
      </c>
      <c r="C119" s="638" t="str">
        <f>+'2. PAI 2025'!C42</f>
        <v>Formular e implementar el Plan Anual en Seguridad y Salud en el Trabajo</v>
      </c>
      <c r="D119" s="189">
        <v>1</v>
      </c>
      <c r="E119" s="212" t="s">
        <v>634</v>
      </c>
      <c r="F119" s="191" t="s">
        <v>652</v>
      </c>
      <c r="G119" s="192">
        <v>45659</v>
      </c>
      <c r="H119" s="192">
        <v>45688</v>
      </c>
      <c r="I119" s="234" t="s">
        <v>632</v>
      </c>
    </row>
    <row r="120" spans="1:9" ht="22.5">
      <c r="A120" s="117"/>
      <c r="B120" s="632"/>
      <c r="C120" s="638"/>
      <c r="D120" s="189">
        <v>2</v>
      </c>
      <c r="E120" s="212" t="s">
        <v>248</v>
      </c>
      <c r="F120" s="191" t="s">
        <v>653</v>
      </c>
      <c r="G120" s="192">
        <v>45689</v>
      </c>
      <c r="H120" s="192">
        <v>45838</v>
      </c>
      <c r="I120" s="234" t="s">
        <v>632</v>
      </c>
    </row>
    <row r="121" spans="1:9" ht="22.5">
      <c r="A121" s="117"/>
      <c r="B121" s="632"/>
      <c r="C121" s="638"/>
      <c r="D121" s="189">
        <v>3</v>
      </c>
      <c r="E121" s="212" t="s">
        <v>248</v>
      </c>
      <c r="F121" s="191" t="s">
        <v>654</v>
      </c>
      <c r="G121" s="192">
        <v>45689</v>
      </c>
      <c r="H121" s="192">
        <v>45940</v>
      </c>
      <c r="I121" s="234" t="s">
        <v>632</v>
      </c>
    </row>
    <row r="122" spans="1:9" ht="22.5">
      <c r="A122" s="117"/>
      <c r="B122" s="632"/>
      <c r="C122" s="638"/>
      <c r="D122" s="189">
        <v>4</v>
      </c>
      <c r="E122" s="212" t="s">
        <v>248</v>
      </c>
      <c r="F122" s="191" t="s">
        <v>655</v>
      </c>
      <c r="G122" s="192">
        <v>45839</v>
      </c>
      <c r="H122" s="192">
        <v>46022</v>
      </c>
      <c r="I122" s="234" t="s">
        <v>632</v>
      </c>
    </row>
    <row r="123" spans="1:9" ht="22.5">
      <c r="A123" s="117"/>
      <c r="B123" s="632" t="s">
        <v>235</v>
      </c>
      <c r="C123" s="638" t="str">
        <f>+'2. PAI 2025'!C43</f>
        <v xml:space="preserve">Implementar la Política de Gestión del Conocimiento </v>
      </c>
      <c r="D123" s="189">
        <v>1</v>
      </c>
      <c r="E123" s="212" t="s">
        <v>602</v>
      </c>
      <c r="F123" s="191" t="s">
        <v>656</v>
      </c>
      <c r="G123" s="192">
        <v>45659</v>
      </c>
      <c r="H123" s="192">
        <v>45688</v>
      </c>
      <c r="I123" s="234" t="s">
        <v>632</v>
      </c>
    </row>
    <row r="124" spans="1:9" ht="22.5">
      <c r="A124" s="117"/>
      <c r="B124" s="632"/>
      <c r="C124" s="638"/>
      <c r="D124" s="189">
        <v>2</v>
      </c>
      <c r="E124" s="212" t="s">
        <v>248</v>
      </c>
      <c r="F124" s="191" t="s">
        <v>657</v>
      </c>
      <c r="G124" s="192">
        <v>45689</v>
      </c>
      <c r="H124" s="192">
        <v>45838</v>
      </c>
      <c r="I124" s="234" t="s">
        <v>632</v>
      </c>
    </row>
    <row r="125" spans="1:9" ht="22.5">
      <c r="A125" s="117"/>
      <c r="B125" s="632"/>
      <c r="C125" s="638"/>
      <c r="D125" s="189">
        <v>3</v>
      </c>
      <c r="E125" s="212" t="s">
        <v>248</v>
      </c>
      <c r="F125" s="191" t="s">
        <v>658</v>
      </c>
      <c r="G125" s="192">
        <v>45839</v>
      </c>
      <c r="H125" s="192">
        <v>46022</v>
      </c>
      <c r="I125" s="234" t="s">
        <v>632</v>
      </c>
    </row>
    <row r="126" spans="1:9" ht="33.75">
      <c r="B126" s="632" t="s">
        <v>239</v>
      </c>
      <c r="C126" s="633" t="str">
        <f>+'2. PAI 2025'!C44</f>
        <v>Seguimiento a la implementación del Plan de Acción de la Política de Prevención del Daño Antijurídico de la Agencia</v>
      </c>
      <c r="D126" s="189">
        <v>1</v>
      </c>
      <c r="E126" s="212" t="s">
        <v>248</v>
      </c>
      <c r="F126" s="191" t="s">
        <v>463</v>
      </c>
      <c r="G126" s="192">
        <v>45659</v>
      </c>
      <c r="H126" s="192">
        <v>45838</v>
      </c>
      <c r="I126" s="234" t="s">
        <v>632</v>
      </c>
    </row>
    <row r="127" spans="1:9" ht="33.75">
      <c r="B127" s="632"/>
      <c r="C127" s="633"/>
      <c r="D127" s="189">
        <v>2</v>
      </c>
      <c r="E127" s="212" t="s">
        <v>248</v>
      </c>
      <c r="F127" s="191" t="s">
        <v>463</v>
      </c>
      <c r="G127" s="192">
        <v>45839</v>
      </c>
      <c r="H127" s="192">
        <v>46022</v>
      </c>
      <c r="I127" s="234" t="s">
        <v>632</v>
      </c>
    </row>
    <row r="128" spans="1:9" ht="33.75">
      <c r="B128" s="632" t="s">
        <v>245</v>
      </c>
      <c r="C128" s="633" t="str">
        <f>+'2. PAI 2025'!C45</f>
        <v>Monitorear  con oportunidad las PQRSD de la Agencia.</v>
      </c>
      <c r="D128" s="189">
        <v>1</v>
      </c>
      <c r="E128" s="212" t="s">
        <v>248</v>
      </c>
      <c r="F128" s="191" t="s">
        <v>659</v>
      </c>
      <c r="G128" s="192">
        <v>45658</v>
      </c>
      <c r="H128" s="192">
        <v>45747</v>
      </c>
      <c r="I128" s="234" t="s">
        <v>632</v>
      </c>
    </row>
    <row r="129" spans="2:9" ht="33.75">
      <c r="B129" s="632"/>
      <c r="C129" s="633"/>
      <c r="D129" s="189">
        <v>2</v>
      </c>
      <c r="E129" s="212" t="s">
        <v>248</v>
      </c>
      <c r="F129" s="191" t="s">
        <v>660</v>
      </c>
      <c r="G129" s="192">
        <v>45748</v>
      </c>
      <c r="H129" s="192">
        <v>45838</v>
      </c>
      <c r="I129" s="234" t="s">
        <v>632</v>
      </c>
    </row>
    <row r="130" spans="2:9" ht="33.75">
      <c r="B130" s="632"/>
      <c r="C130" s="633"/>
      <c r="D130" s="189">
        <v>3</v>
      </c>
      <c r="E130" s="212" t="s">
        <v>248</v>
      </c>
      <c r="F130" s="191" t="s">
        <v>661</v>
      </c>
      <c r="G130" s="192">
        <v>45839</v>
      </c>
      <c r="H130" s="192">
        <v>45930</v>
      </c>
      <c r="I130" s="234" t="s">
        <v>632</v>
      </c>
    </row>
    <row r="131" spans="2:9" ht="34.5" thickBot="1">
      <c r="B131" s="634"/>
      <c r="C131" s="635"/>
      <c r="D131" s="201">
        <v>4</v>
      </c>
      <c r="E131" s="220" t="s">
        <v>248</v>
      </c>
      <c r="F131" s="206" t="s">
        <v>662</v>
      </c>
      <c r="G131" s="204">
        <v>45931</v>
      </c>
      <c r="H131" s="204">
        <v>46022</v>
      </c>
      <c r="I131" s="236" t="s">
        <v>632</v>
      </c>
    </row>
    <row r="132" spans="2:9">
      <c r="B132" s="636" t="s">
        <v>663</v>
      </c>
      <c r="C132" s="637" t="s">
        <v>664</v>
      </c>
      <c r="D132" s="184">
        <v>1</v>
      </c>
      <c r="E132" s="185" t="s">
        <v>570</v>
      </c>
      <c r="F132" s="186" t="s">
        <v>665</v>
      </c>
      <c r="G132" s="208">
        <v>45705</v>
      </c>
      <c r="H132" s="208">
        <v>45838</v>
      </c>
      <c r="I132" s="233" t="s">
        <v>256</v>
      </c>
    </row>
    <row r="133" spans="2:9">
      <c r="B133" s="632"/>
      <c r="C133" s="633"/>
      <c r="D133" s="189">
        <v>2</v>
      </c>
      <c r="E133" s="190" t="s">
        <v>570</v>
      </c>
      <c r="F133" s="191" t="s">
        <v>666</v>
      </c>
      <c r="G133" s="194">
        <v>45839</v>
      </c>
      <c r="H133" s="194">
        <v>45930</v>
      </c>
      <c r="I133" s="234" t="s">
        <v>256</v>
      </c>
    </row>
    <row r="134" spans="2:9" ht="45">
      <c r="B134" s="188" t="s">
        <v>258</v>
      </c>
      <c r="C134" s="195" t="s">
        <v>259</v>
      </c>
      <c r="D134" s="189">
        <v>1</v>
      </c>
      <c r="E134" s="190" t="s">
        <v>570</v>
      </c>
      <c r="F134" s="191" t="s">
        <v>667</v>
      </c>
      <c r="G134" s="194">
        <v>45839</v>
      </c>
      <c r="H134" s="194">
        <v>46006</v>
      </c>
      <c r="I134" s="234" t="s">
        <v>256</v>
      </c>
    </row>
    <row r="135" spans="2:9" ht="22.5">
      <c r="B135" s="632" t="s">
        <v>261</v>
      </c>
      <c r="C135" s="633" t="s">
        <v>668</v>
      </c>
      <c r="D135" s="189">
        <v>1</v>
      </c>
      <c r="E135" s="190" t="s">
        <v>570</v>
      </c>
      <c r="F135" s="191" t="s">
        <v>669</v>
      </c>
      <c r="G135" s="194">
        <v>45748</v>
      </c>
      <c r="H135" s="194">
        <v>45838</v>
      </c>
      <c r="I135" s="234" t="s">
        <v>256</v>
      </c>
    </row>
    <row r="136" spans="2:9" ht="22.5">
      <c r="B136" s="632"/>
      <c r="C136" s="633"/>
      <c r="D136" s="189">
        <v>2</v>
      </c>
      <c r="E136" s="190" t="s">
        <v>570</v>
      </c>
      <c r="F136" s="191" t="s">
        <v>669</v>
      </c>
      <c r="G136" s="194">
        <v>45839</v>
      </c>
      <c r="H136" s="194">
        <v>45930</v>
      </c>
      <c r="I136" s="234" t="s">
        <v>256</v>
      </c>
    </row>
    <row r="137" spans="2:9" ht="22.5">
      <c r="B137" s="632"/>
      <c r="C137" s="633"/>
      <c r="D137" s="189">
        <v>3</v>
      </c>
      <c r="E137" s="190" t="s">
        <v>570</v>
      </c>
      <c r="F137" s="191" t="s">
        <v>670</v>
      </c>
      <c r="G137" s="194">
        <v>45931</v>
      </c>
      <c r="H137" s="194">
        <v>46006</v>
      </c>
      <c r="I137" s="234" t="s">
        <v>256</v>
      </c>
    </row>
    <row r="138" spans="2:9" ht="25.5" customHeight="1">
      <c r="B138" s="632" t="s">
        <v>264</v>
      </c>
      <c r="C138" s="633" t="s">
        <v>265</v>
      </c>
      <c r="D138" s="189">
        <v>1</v>
      </c>
      <c r="E138" s="190" t="s">
        <v>570</v>
      </c>
      <c r="F138" s="191" t="s">
        <v>581</v>
      </c>
      <c r="G138" s="194">
        <v>45703</v>
      </c>
      <c r="H138" s="194">
        <v>45747</v>
      </c>
      <c r="I138" s="234" t="s">
        <v>256</v>
      </c>
    </row>
    <row r="139" spans="2:9" ht="25.5" customHeight="1">
      <c r="B139" s="632"/>
      <c r="C139" s="633"/>
      <c r="D139" s="189">
        <v>2</v>
      </c>
      <c r="E139" s="190" t="s">
        <v>570</v>
      </c>
      <c r="F139" s="191" t="s">
        <v>671</v>
      </c>
      <c r="G139" s="194">
        <v>45748</v>
      </c>
      <c r="H139" s="194">
        <v>45838</v>
      </c>
      <c r="I139" s="234" t="s">
        <v>256</v>
      </c>
    </row>
    <row r="140" spans="2:9" ht="25.5" customHeight="1">
      <c r="B140" s="632"/>
      <c r="C140" s="633"/>
      <c r="D140" s="189">
        <v>3</v>
      </c>
      <c r="E140" s="190" t="s">
        <v>570</v>
      </c>
      <c r="F140" s="191" t="s">
        <v>671</v>
      </c>
      <c r="G140" s="194">
        <v>45839</v>
      </c>
      <c r="H140" s="194">
        <v>45930</v>
      </c>
      <c r="I140" s="234" t="s">
        <v>256</v>
      </c>
    </row>
    <row r="141" spans="2:9" ht="25.5" customHeight="1">
      <c r="B141" s="632"/>
      <c r="C141" s="633"/>
      <c r="D141" s="189">
        <v>4</v>
      </c>
      <c r="E141" s="190" t="s">
        <v>570</v>
      </c>
      <c r="F141" s="191" t="s">
        <v>671</v>
      </c>
      <c r="G141" s="194">
        <v>45931</v>
      </c>
      <c r="H141" s="194">
        <v>46006</v>
      </c>
      <c r="I141" s="234" t="s">
        <v>256</v>
      </c>
    </row>
    <row r="142" spans="2:9" ht="33.75">
      <c r="B142" s="632" t="s">
        <v>269</v>
      </c>
      <c r="C142" s="633" t="s">
        <v>672</v>
      </c>
      <c r="D142" s="189">
        <v>1</v>
      </c>
      <c r="E142" s="190" t="s">
        <v>570</v>
      </c>
      <c r="F142" s="191" t="s">
        <v>673</v>
      </c>
      <c r="G142" s="194">
        <v>45703</v>
      </c>
      <c r="H142" s="194">
        <v>45747</v>
      </c>
      <c r="I142" s="234" t="s">
        <v>256</v>
      </c>
    </row>
    <row r="143" spans="2:9" ht="33.75">
      <c r="B143" s="632"/>
      <c r="C143" s="633"/>
      <c r="D143" s="189">
        <v>2</v>
      </c>
      <c r="E143" s="190" t="s">
        <v>570</v>
      </c>
      <c r="F143" s="191" t="s">
        <v>673</v>
      </c>
      <c r="G143" s="194">
        <v>45748</v>
      </c>
      <c r="H143" s="194">
        <v>45838</v>
      </c>
      <c r="I143" s="234" t="s">
        <v>256</v>
      </c>
    </row>
    <row r="144" spans="2:9" ht="33.75">
      <c r="B144" s="632"/>
      <c r="C144" s="633"/>
      <c r="D144" s="189">
        <v>3</v>
      </c>
      <c r="E144" s="190" t="s">
        <v>570</v>
      </c>
      <c r="F144" s="191" t="s">
        <v>673</v>
      </c>
      <c r="G144" s="194">
        <v>45839</v>
      </c>
      <c r="H144" s="194">
        <v>45930</v>
      </c>
      <c r="I144" s="234" t="s">
        <v>256</v>
      </c>
    </row>
    <row r="145" spans="2:9" ht="33.75">
      <c r="B145" s="632"/>
      <c r="C145" s="633"/>
      <c r="D145" s="189">
        <v>4</v>
      </c>
      <c r="E145" s="190" t="s">
        <v>570</v>
      </c>
      <c r="F145" s="191" t="s">
        <v>673</v>
      </c>
      <c r="G145" s="194">
        <v>45931</v>
      </c>
      <c r="H145" s="194">
        <v>46006</v>
      </c>
      <c r="I145" s="234" t="s">
        <v>256</v>
      </c>
    </row>
    <row r="146" spans="2:9" ht="32.25" customHeight="1">
      <c r="B146" s="632" t="s">
        <v>272</v>
      </c>
      <c r="C146" s="633" t="s">
        <v>270</v>
      </c>
      <c r="D146" s="189">
        <v>1</v>
      </c>
      <c r="E146" s="190" t="s">
        <v>570</v>
      </c>
      <c r="F146" s="191" t="s">
        <v>674</v>
      </c>
      <c r="G146" s="194">
        <v>45658</v>
      </c>
      <c r="H146" s="194">
        <v>45746</v>
      </c>
      <c r="I146" s="234" t="s">
        <v>256</v>
      </c>
    </row>
    <row r="147" spans="2:9" ht="32.25" customHeight="1">
      <c r="B147" s="632"/>
      <c r="C147" s="633"/>
      <c r="D147" s="189">
        <v>2</v>
      </c>
      <c r="E147" s="190" t="s">
        <v>570</v>
      </c>
      <c r="F147" s="191" t="s">
        <v>675</v>
      </c>
      <c r="G147" s="194">
        <v>45748</v>
      </c>
      <c r="H147" s="194">
        <v>45838</v>
      </c>
      <c r="I147" s="234" t="s">
        <v>256</v>
      </c>
    </row>
    <row r="148" spans="2:9" ht="32.25" customHeight="1">
      <c r="B148" s="632"/>
      <c r="C148" s="633"/>
      <c r="D148" s="189">
        <v>3</v>
      </c>
      <c r="E148" s="190" t="s">
        <v>570</v>
      </c>
      <c r="F148" s="191" t="s">
        <v>675</v>
      </c>
      <c r="G148" s="194">
        <v>45839</v>
      </c>
      <c r="H148" s="194">
        <v>45930</v>
      </c>
      <c r="I148" s="234" t="s">
        <v>256</v>
      </c>
    </row>
    <row r="149" spans="2:9" ht="32.25" customHeight="1">
      <c r="B149" s="632"/>
      <c r="C149" s="633"/>
      <c r="D149" s="189">
        <v>4</v>
      </c>
      <c r="E149" s="190" t="s">
        <v>570</v>
      </c>
      <c r="F149" s="191" t="s">
        <v>675</v>
      </c>
      <c r="G149" s="194">
        <v>45931</v>
      </c>
      <c r="H149" s="194">
        <v>46006</v>
      </c>
      <c r="I149" s="234" t="s">
        <v>256</v>
      </c>
    </row>
    <row r="150" spans="2:9" ht="32.25" customHeight="1">
      <c r="B150" s="632" t="s">
        <v>275</v>
      </c>
      <c r="C150" s="633" t="s">
        <v>676</v>
      </c>
      <c r="D150" s="189">
        <v>1</v>
      </c>
      <c r="E150" s="190" t="s">
        <v>570</v>
      </c>
      <c r="F150" s="191" t="s">
        <v>677</v>
      </c>
      <c r="G150" s="194">
        <v>45658</v>
      </c>
      <c r="H150" s="194">
        <v>45746</v>
      </c>
      <c r="I150" s="234" t="s">
        <v>256</v>
      </c>
    </row>
    <row r="151" spans="2:9" ht="32.25" customHeight="1">
      <c r="B151" s="632"/>
      <c r="C151" s="633"/>
      <c r="D151" s="189">
        <v>2</v>
      </c>
      <c r="E151" s="190" t="s">
        <v>570</v>
      </c>
      <c r="F151" s="191" t="s">
        <v>675</v>
      </c>
      <c r="G151" s="194">
        <v>45748</v>
      </c>
      <c r="H151" s="194">
        <v>45838</v>
      </c>
      <c r="I151" s="234" t="s">
        <v>256</v>
      </c>
    </row>
    <row r="152" spans="2:9" ht="32.25" customHeight="1">
      <c r="B152" s="632"/>
      <c r="C152" s="633"/>
      <c r="D152" s="189">
        <v>3</v>
      </c>
      <c r="E152" s="190" t="s">
        <v>570</v>
      </c>
      <c r="F152" s="191" t="s">
        <v>675</v>
      </c>
      <c r="G152" s="194">
        <v>45839</v>
      </c>
      <c r="H152" s="194">
        <v>45930</v>
      </c>
      <c r="I152" s="234" t="s">
        <v>256</v>
      </c>
    </row>
    <row r="153" spans="2:9" ht="32.25" customHeight="1">
      <c r="B153" s="632"/>
      <c r="C153" s="633"/>
      <c r="D153" s="189">
        <v>4</v>
      </c>
      <c r="E153" s="190" t="s">
        <v>570</v>
      </c>
      <c r="F153" s="191" t="s">
        <v>675</v>
      </c>
      <c r="G153" s="194">
        <v>45931</v>
      </c>
      <c r="H153" s="194">
        <v>46006</v>
      </c>
      <c r="I153" s="234" t="s">
        <v>256</v>
      </c>
    </row>
    <row r="154" spans="2:9" ht="32.25" customHeight="1">
      <c r="B154" s="632" t="s">
        <v>678</v>
      </c>
      <c r="C154" s="633" t="s">
        <v>276</v>
      </c>
      <c r="D154" s="189">
        <v>1</v>
      </c>
      <c r="E154" s="190" t="s">
        <v>570</v>
      </c>
      <c r="F154" s="191" t="s">
        <v>679</v>
      </c>
      <c r="G154" s="194">
        <v>45658</v>
      </c>
      <c r="H154" s="194">
        <v>45746</v>
      </c>
      <c r="I154" s="234" t="s">
        <v>256</v>
      </c>
    </row>
    <row r="155" spans="2:9" ht="32.25" customHeight="1">
      <c r="B155" s="632"/>
      <c r="C155" s="633"/>
      <c r="D155" s="189">
        <v>2</v>
      </c>
      <c r="E155" s="190" t="s">
        <v>570</v>
      </c>
      <c r="F155" s="191" t="s">
        <v>675</v>
      </c>
      <c r="G155" s="194">
        <v>45748</v>
      </c>
      <c r="H155" s="194">
        <v>45838</v>
      </c>
      <c r="I155" s="234" t="s">
        <v>256</v>
      </c>
    </row>
    <row r="156" spans="2:9" ht="32.25" customHeight="1">
      <c r="B156" s="632"/>
      <c r="C156" s="633"/>
      <c r="D156" s="189">
        <v>3</v>
      </c>
      <c r="E156" s="190" t="s">
        <v>570</v>
      </c>
      <c r="F156" s="191" t="s">
        <v>675</v>
      </c>
      <c r="G156" s="194">
        <v>45839</v>
      </c>
      <c r="H156" s="194">
        <v>45930</v>
      </c>
      <c r="I156" s="234" t="s">
        <v>256</v>
      </c>
    </row>
    <row r="157" spans="2:9" ht="32.25" customHeight="1" thickBot="1">
      <c r="B157" s="634"/>
      <c r="C157" s="635"/>
      <c r="D157" s="201">
        <v>4</v>
      </c>
      <c r="E157" s="205" t="s">
        <v>570</v>
      </c>
      <c r="F157" s="206" t="s">
        <v>675</v>
      </c>
      <c r="G157" s="213">
        <v>45931</v>
      </c>
      <c r="H157" s="213">
        <v>46006</v>
      </c>
      <c r="I157" s="236" t="s">
        <v>256</v>
      </c>
    </row>
  </sheetData>
  <mergeCells count="78">
    <mergeCell ref="B60:B67"/>
    <mergeCell ref="C60:C67"/>
    <mergeCell ref="B68:B69"/>
    <mergeCell ref="B36:B42"/>
    <mergeCell ref="B44:B51"/>
    <mergeCell ref="B52:B55"/>
    <mergeCell ref="B56:B59"/>
    <mergeCell ref="C56:C59"/>
    <mergeCell ref="C68:C69"/>
    <mergeCell ref="D1:E1"/>
    <mergeCell ref="D2:E2"/>
    <mergeCell ref="C36:C42"/>
    <mergeCell ref="C44:C51"/>
    <mergeCell ref="C52:C55"/>
    <mergeCell ref="B3:B7"/>
    <mergeCell ref="C3:C7"/>
    <mergeCell ref="B24:B35"/>
    <mergeCell ref="C24:C35"/>
    <mergeCell ref="B8:B12"/>
    <mergeCell ref="C8:C12"/>
    <mergeCell ref="B22:B23"/>
    <mergeCell ref="C22:C23"/>
    <mergeCell ref="C13:C15"/>
    <mergeCell ref="B13:B15"/>
    <mergeCell ref="B16:B19"/>
    <mergeCell ref="C16:C19"/>
    <mergeCell ref="B71:B72"/>
    <mergeCell ref="C71:C72"/>
    <mergeCell ref="B100:B101"/>
    <mergeCell ref="C100:C101"/>
    <mergeCell ref="C74:C86"/>
    <mergeCell ref="B74:B86"/>
    <mergeCell ref="B87:B88"/>
    <mergeCell ref="C87:C88"/>
    <mergeCell ref="B89:B90"/>
    <mergeCell ref="C89:C90"/>
    <mergeCell ref="C93:C94"/>
    <mergeCell ref="B93:B94"/>
    <mergeCell ref="B96:B97"/>
    <mergeCell ref="C96:C97"/>
    <mergeCell ref="B98:B99"/>
    <mergeCell ref="C98:C99"/>
    <mergeCell ref="D100:D101"/>
    <mergeCell ref="E100:E101"/>
    <mergeCell ref="B102:B104"/>
    <mergeCell ref="C102:C104"/>
    <mergeCell ref="B105:B107"/>
    <mergeCell ref="C105:C107"/>
    <mergeCell ref="B108:B109"/>
    <mergeCell ref="C108:C109"/>
    <mergeCell ref="B110:B112"/>
    <mergeCell ref="C110:C112"/>
    <mergeCell ref="B113:B115"/>
    <mergeCell ref="C113:C115"/>
    <mergeCell ref="B116:B118"/>
    <mergeCell ref="C116:C118"/>
    <mergeCell ref="B119:B122"/>
    <mergeCell ref="C119:C122"/>
    <mergeCell ref="B123:B125"/>
    <mergeCell ref="C123:C125"/>
    <mergeCell ref="B126:B127"/>
    <mergeCell ref="C126:C127"/>
    <mergeCell ref="B128:B131"/>
    <mergeCell ref="C128:C131"/>
    <mergeCell ref="B132:B133"/>
    <mergeCell ref="C132:C133"/>
    <mergeCell ref="B135:B137"/>
    <mergeCell ref="C135:C137"/>
    <mergeCell ref="B138:B141"/>
    <mergeCell ref="C138:C141"/>
    <mergeCell ref="B142:B145"/>
    <mergeCell ref="C142:C145"/>
    <mergeCell ref="B146:B149"/>
    <mergeCell ref="C146:C149"/>
    <mergeCell ref="B150:B153"/>
    <mergeCell ref="C150:C153"/>
    <mergeCell ref="B154:B157"/>
    <mergeCell ref="C154:C157"/>
  </mergeCells>
  <phoneticPr fontId="27" type="noConversion"/>
  <dataValidations count="3">
    <dataValidation type="date" allowBlank="1" showInputMessage="1" showErrorMessage="1" promptTitle="VALIDAR RANGO DE FECHA" prompt="Por favor seleccione una fecha entre el 15/01/2025 y el 31/12/2025" sqref="H122:H131 H3:H69 H105:H120 H95:H99"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5:G120 G3:G69 H93:H94 G122:G131 G93:G99" xr:uid="{4110E356-6B59-463A-A92B-1859C9A7CEF9}">
      <formula1>45658</formula1>
      <formula2>46006</formula2>
    </dataValidation>
    <dataValidation type="list" allowBlank="1" showInputMessage="1" showErrorMessage="1" sqref="E109 E103:E104 E122 E120 E117:E118 E114:E115 E111:E112 E106:E107 E124:E131" xr:uid="{1E156120-0C6D-4625-800B-C6D33653E036}">
      <formula1>INDIRECT(#REF!)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defaultColWidth="11.42578125" defaultRowHeight="39" customHeight="1"/>
  <cols>
    <col min="1" max="2" width="19.42578125" style="40" customWidth="1"/>
    <col min="3" max="3" width="38.42578125" style="43" customWidth="1"/>
    <col min="4" max="4" width="43.42578125" style="43" customWidth="1"/>
    <col min="5" max="5" width="53.42578125" style="43" customWidth="1"/>
    <col min="6" max="8" width="13.42578125" style="44" customWidth="1"/>
    <col min="9" max="9" width="13.42578125" style="41" customWidth="1"/>
    <col min="10" max="10" width="28.42578125" style="42" customWidth="1"/>
    <col min="11" max="11" width="37.42578125" style="45" customWidth="1"/>
    <col min="12" max="12" width="38.140625" style="45" customWidth="1"/>
    <col min="13" max="13" width="35.85546875" style="45" customWidth="1"/>
    <col min="14" max="17" width="28.42578125" style="45" customWidth="1"/>
    <col min="18" max="18" width="28.42578125" style="46" customWidth="1"/>
    <col min="19" max="22" width="12.85546875" style="44" customWidth="1"/>
    <col min="23" max="23" width="129.42578125" style="47" customWidth="1"/>
    <col min="24" max="24" width="81" style="1" customWidth="1"/>
    <col min="25" max="16384" width="11.42578125" style="1"/>
  </cols>
  <sheetData>
    <row r="1" spans="1:24" ht="59.1" customHeight="1">
      <c r="A1" s="690" t="s">
        <v>680</v>
      </c>
      <c r="B1" s="690"/>
      <c r="C1" s="690"/>
      <c r="D1" s="690"/>
      <c r="E1" s="690"/>
      <c r="F1" s="690"/>
      <c r="G1" s="690"/>
      <c r="H1" s="690"/>
      <c r="I1" s="690"/>
      <c r="J1" s="690"/>
      <c r="K1" s="690"/>
      <c r="L1" s="690"/>
      <c r="M1" s="690"/>
      <c r="N1" s="690"/>
      <c r="O1" s="690"/>
      <c r="P1" s="690"/>
      <c r="Q1" s="690"/>
      <c r="R1" s="690"/>
      <c r="S1" s="690"/>
      <c r="T1" s="690"/>
      <c r="U1" s="690"/>
      <c r="V1" s="690"/>
      <c r="W1" s="690"/>
    </row>
    <row r="2" spans="1:24" s="3" customFormat="1" ht="39" customHeight="1">
      <c r="A2" s="691" t="s">
        <v>681</v>
      </c>
      <c r="B2" s="691" t="s">
        <v>682</v>
      </c>
      <c r="C2" s="692" t="s">
        <v>533</v>
      </c>
      <c r="D2" s="692" t="s">
        <v>683</v>
      </c>
      <c r="E2" s="692" t="s">
        <v>684</v>
      </c>
      <c r="F2" s="693" t="s">
        <v>685</v>
      </c>
      <c r="G2" s="693"/>
      <c r="H2" s="693"/>
      <c r="I2" s="693"/>
      <c r="J2" s="694" t="s">
        <v>686</v>
      </c>
      <c r="K2" s="694" t="s">
        <v>687</v>
      </c>
      <c r="L2" s="694"/>
      <c r="M2" s="688" t="s">
        <v>688</v>
      </c>
      <c r="N2" s="688" t="s">
        <v>689</v>
      </c>
      <c r="O2" s="688" t="s">
        <v>690</v>
      </c>
      <c r="P2" s="688" t="s">
        <v>691</v>
      </c>
      <c r="Q2" s="689" t="s">
        <v>692</v>
      </c>
      <c r="R2" s="689" t="s">
        <v>693</v>
      </c>
      <c r="S2" s="689" t="s">
        <v>694</v>
      </c>
      <c r="T2" s="689"/>
      <c r="U2" s="689"/>
      <c r="V2" s="689"/>
      <c r="W2" s="695" t="s">
        <v>319</v>
      </c>
      <c r="X2" s="683" t="s">
        <v>695</v>
      </c>
    </row>
    <row r="3" spans="1:24" s="3" customFormat="1" ht="117.75" customHeight="1">
      <c r="A3" s="691"/>
      <c r="B3" s="691"/>
      <c r="C3" s="692"/>
      <c r="D3" s="692"/>
      <c r="E3" s="692"/>
      <c r="F3" s="4" t="s">
        <v>696</v>
      </c>
      <c r="G3" s="4" t="s">
        <v>697</v>
      </c>
      <c r="H3" s="4" t="s">
        <v>698</v>
      </c>
      <c r="I3" s="4" t="s">
        <v>699</v>
      </c>
      <c r="J3" s="694"/>
      <c r="K3" s="694"/>
      <c r="L3" s="694"/>
      <c r="M3" s="688"/>
      <c r="N3" s="688"/>
      <c r="O3" s="688"/>
      <c r="P3" s="688"/>
      <c r="Q3" s="689"/>
      <c r="R3" s="689"/>
      <c r="S3" s="2">
        <v>2023</v>
      </c>
      <c r="T3" s="2">
        <v>2024</v>
      </c>
      <c r="U3" s="2">
        <v>2025</v>
      </c>
      <c r="V3" s="2">
        <v>2026</v>
      </c>
      <c r="W3" s="695"/>
      <c r="X3" s="683"/>
    </row>
    <row r="4" spans="1:24" ht="407.25" hidden="1" customHeight="1">
      <c r="A4" s="5" t="s">
        <v>700</v>
      </c>
      <c r="B4" s="5" t="s">
        <v>701</v>
      </c>
      <c r="C4" s="5" t="s">
        <v>702</v>
      </c>
      <c r="D4" s="6" t="s">
        <v>703</v>
      </c>
      <c r="E4" s="5" t="s">
        <v>704</v>
      </c>
      <c r="F4" s="684" t="s">
        <v>705</v>
      </c>
      <c r="G4" s="684" t="s">
        <v>706</v>
      </c>
      <c r="H4" s="684" t="s">
        <v>707</v>
      </c>
      <c r="I4" s="684" t="s">
        <v>708</v>
      </c>
      <c r="J4" s="7" t="s">
        <v>709</v>
      </c>
      <c r="K4" s="685" t="s">
        <v>710</v>
      </c>
      <c r="L4" s="674"/>
      <c r="M4" s="7" t="s">
        <v>711</v>
      </c>
      <c r="N4" s="7" t="s">
        <v>712</v>
      </c>
      <c r="O4" s="7" t="s">
        <v>713</v>
      </c>
      <c r="P4" s="7" t="s">
        <v>714</v>
      </c>
      <c r="Q4" s="7" t="s">
        <v>715</v>
      </c>
      <c r="R4" s="7" t="s">
        <v>716</v>
      </c>
      <c r="S4" s="674" t="s">
        <v>717</v>
      </c>
      <c r="T4" s="674"/>
      <c r="U4" s="674"/>
      <c r="V4" s="674"/>
      <c r="W4" s="8"/>
      <c r="X4" s="9"/>
    </row>
    <row r="5" spans="1:24" ht="106.5" customHeight="1">
      <c r="A5" s="674" t="s">
        <v>718</v>
      </c>
      <c r="B5" s="675" t="s">
        <v>719</v>
      </c>
      <c r="C5" s="678" t="s">
        <v>720</v>
      </c>
      <c r="D5" s="678" t="s">
        <v>721</v>
      </c>
      <c r="E5" s="679" t="s">
        <v>535</v>
      </c>
      <c r="F5" s="684"/>
      <c r="G5" s="684"/>
      <c r="H5" s="684"/>
      <c r="I5" s="684"/>
      <c r="J5" s="10" t="s">
        <v>722</v>
      </c>
      <c r="K5" s="10" t="s">
        <v>723</v>
      </c>
      <c r="L5" s="10" t="s">
        <v>724</v>
      </c>
      <c r="M5" s="10" t="s">
        <v>725</v>
      </c>
      <c r="N5" s="11" t="s">
        <v>726</v>
      </c>
      <c r="O5" s="12">
        <v>1</v>
      </c>
      <c r="P5" s="11">
        <v>1</v>
      </c>
      <c r="Q5" s="13" t="s">
        <v>144</v>
      </c>
      <c r="R5" s="14" t="s">
        <v>727</v>
      </c>
      <c r="S5" s="10">
        <v>0</v>
      </c>
      <c r="T5" s="10" t="s">
        <v>728</v>
      </c>
      <c r="U5" s="10" t="s">
        <v>729</v>
      </c>
      <c r="V5" s="10" t="s">
        <v>730</v>
      </c>
      <c r="W5" s="15" t="s">
        <v>731</v>
      </c>
      <c r="X5" s="16" t="s">
        <v>732</v>
      </c>
    </row>
    <row r="6" spans="1:24" ht="99" customHeight="1">
      <c r="A6" s="674"/>
      <c r="B6" s="676"/>
      <c r="C6" s="678"/>
      <c r="D6" s="678"/>
      <c r="E6" s="680"/>
      <c r="F6" s="684"/>
      <c r="G6" s="684"/>
      <c r="H6" s="684"/>
      <c r="I6" s="684"/>
      <c r="J6" s="673" t="s">
        <v>733</v>
      </c>
      <c r="K6" s="10" t="s">
        <v>734</v>
      </c>
      <c r="L6" s="10" t="s">
        <v>73</v>
      </c>
      <c r="M6" s="10" t="s">
        <v>735</v>
      </c>
      <c r="N6" s="11" t="s">
        <v>736</v>
      </c>
      <c r="O6" s="11">
        <v>4</v>
      </c>
      <c r="P6" s="11">
        <v>16</v>
      </c>
      <c r="Q6" s="11" t="s">
        <v>68</v>
      </c>
      <c r="R6" s="17" t="s">
        <v>737</v>
      </c>
      <c r="S6" s="11">
        <v>4</v>
      </c>
      <c r="T6" s="11">
        <v>4</v>
      </c>
      <c r="U6" s="11">
        <v>4</v>
      </c>
      <c r="V6" s="11">
        <v>4</v>
      </c>
      <c r="W6" s="15" t="s">
        <v>738</v>
      </c>
      <c r="X6" s="18" t="s">
        <v>739</v>
      </c>
    </row>
    <row r="7" spans="1:24" ht="117.75" customHeight="1">
      <c r="A7" s="674"/>
      <c r="B7" s="676"/>
      <c r="C7" s="678"/>
      <c r="D7" s="678"/>
      <c r="E7" s="680"/>
      <c r="F7" s="684"/>
      <c r="G7" s="684"/>
      <c r="H7" s="684"/>
      <c r="I7" s="684"/>
      <c r="J7" s="673"/>
      <c r="K7" s="10" t="s">
        <v>740</v>
      </c>
      <c r="L7" s="10" t="s">
        <v>741</v>
      </c>
      <c r="M7" s="10" t="s">
        <v>742</v>
      </c>
      <c r="N7" s="11" t="s">
        <v>743</v>
      </c>
      <c r="O7" s="11">
        <v>2</v>
      </c>
      <c r="P7" s="11">
        <v>10</v>
      </c>
      <c r="Q7" s="11" t="s">
        <v>68</v>
      </c>
      <c r="R7" s="17" t="s">
        <v>737</v>
      </c>
      <c r="S7" s="11">
        <v>4</v>
      </c>
      <c r="T7" s="11">
        <v>2</v>
      </c>
      <c r="U7" s="11">
        <v>2</v>
      </c>
      <c r="V7" s="11">
        <v>2</v>
      </c>
      <c r="W7" s="19" t="s">
        <v>744</v>
      </c>
      <c r="X7" s="18" t="s">
        <v>745</v>
      </c>
    </row>
    <row r="8" spans="1:24" ht="67.5">
      <c r="A8" s="674"/>
      <c r="B8" s="676"/>
      <c r="C8" s="672"/>
      <c r="D8" s="672"/>
      <c r="E8" s="672"/>
      <c r="F8" s="684"/>
      <c r="G8" s="684"/>
      <c r="H8" s="684"/>
      <c r="I8" s="684"/>
      <c r="J8" s="673" t="s">
        <v>733</v>
      </c>
      <c r="K8" s="10" t="s">
        <v>734</v>
      </c>
      <c r="L8" s="10" t="s">
        <v>746</v>
      </c>
      <c r="M8" s="20" t="s">
        <v>747</v>
      </c>
      <c r="N8" s="21" t="s">
        <v>748</v>
      </c>
      <c r="O8" s="21">
        <v>0</v>
      </c>
      <c r="P8" s="21">
        <v>6</v>
      </c>
      <c r="Q8" s="21" t="s">
        <v>144</v>
      </c>
      <c r="R8" s="22" t="s">
        <v>749</v>
      </c>
      <c r="S8" s="23">
        <v>3</v>
      </c>
      <c r="T8" s="23">
        <v>1</v>
      </c>
      <c r="U8" s="23">
        <v>1</v>
      </c>
      <c r="V8" s="23">
        <v>1</v>
      </c>
      <c r="W8" s="19" t="s">
        <v>750</v>
      </c>
      <c r="X8" s="24" t="s">
        <v>751</v>
      </c>
    </row>
    <row r="9" spans="1:24" ht="75.75" customHeight="1">
      <c r="A9" s="674"/>
      <c r="B9" s="676"/>
      <c r="C9" s="672"/>
      <c r="D9" s="672"/>
      <c r="E9" s="672"/>
      <c r="F9" s="684"/>
      <c r="G9" s="684"/>
      <c r="H9" s="684"/>
      <c r="I9" s="684"/>
      <c r="J9" s="673"/>
      <c r="K9" s="10" t="s">
        <v>734</v>
      </c>
      <c r="L9" s="10" t="s">
        <v>746</v>
      </c>
      <c r="M9" s="686" t="s">
        <v>752</v>
      </c>
      <c r="N9" s="687" t="s">
        <v>753</v>
      </c>
      <c r="O9" s="669">
        <v>0</v>
      </c>
      <c r="P9" s="670">
        <v>0.1</v>
      </c>
      <c r="Q9" s="669" t="s">
        <v>754</v>
      </c>
      <c r="R9" s="671" t="s">
        <v>749</v>
      </c>
      <c r="S9" s="661">
        <v>1.7999999999999999E-2</v>
      </c>
      <c r="T9" s="661">
        <v>2.5000000000000001E-2</v>
      </c>
      <c r="U9" s="661">
        <v>2.7E-2</v>
      </c>
      <c r="V9" s="661">
        <v>0.03</v>
      </c>
      <c r="W9" s="662" t="s">
        <v>755</v>
      </c>
      <c r="X9" s="664" t="s">
        <v>756</v>
      </c>
    </row>
    <row r="10" spans="1:24" ht="40.5" customHeight="1">
      <c r="A10" s="674"/>
      <c r="B10" s="676"/>
      <c r="C10" s="672"/>
      <c r="D10" s="672"/>
      <c r="E10" s="672"/>
      <c r="F10" s="684"/>
      <c r="G10" s="684"/>
      <c r="H10" s="684"/>
      <c r="I10" s="684"/>
      <c r="J10" s="673"/>
      <c r="K10" s="10" t="s">
        <v>757</v>
      </c>
      <c r="L10" s="10" t="s">
        <v>74</v>
      </c>
      <c r="M10" s="686"/>
      <c r="N10" s="687"/>
      <c r="O10" s="669"/>
      <c r="P10" s="670"/>
      <c r="Q10" s="669"/>
      <c r="R10" s="671"/>
      <c r="S10" s="661"/>
      <c r="T10" s="661"/>
      <c r="U10" s="661"/>
      <c r="V10" s="661"/>
      <c r="W10" s="663"/>
      <c r="X10" s="665"/>
    </row>
    <row r="11" spans="1:24" ht="203.25" customHeight="1">
      <c r="A11" s="674"/>
      <c r="B11" s="676"/>
      <c r="C11" s="666" t="s">
        <v>758</v>
      </c>
      <c r="D11" s="666" t="s">
        <v>759</v>
      </c>
      <c r="E11" s="666" t="s">
        <v>537</v>
      </c>
      <c r="F11" s="684"/>
      <c r="G11" s="684"/>
      <c r="H11" s="684"/>
      <c r="I11" s="684"/>
      <c r="J11" s="10" t="s">
        <v>733</v>
      </c>
      <c r="K11" s="10" t="s">
        <v>734</v>
      </c>
      <c r="L11" s="10" t="s">
        <v>73</v>
      </c>
      <c r="M11" s="11" t="s">
        <v>760</v>
      </c>
      <c r="N11" s="11" t="s">
        <v>761</v>
      </c>
      <c r="O11" s="11" t="s">
        <v>517</v>
      </c>
      <c r="P11" s="25">
        <v>1</v>
      </c>
      <c r="Q11" s="11" t="s">
        <v>754</v>
      </c>
      <c r="R11" s="17" t="s">
        <v>762</v>
      </c>
      <c r="S11" s="25">
        <v>0.2</v>
      </c>
      <c r="T11" s="25">
        <v>0.4</v>
      </c>
      <c r="U11" s="25">
        <v>0.2</v>
      </c>
      <c r="V11" s="25">
        <v>0.2</v>
      </c>
      <c r="W11" s="26" t="s">
        <v>763</v>
      </c>
      <c r="X11" s="27" t="s">
        <v>764</v>
      </c>
    </row>
    <row r="12" spans="1:24" ht="156" customHeight="1">
      <c r="A12" s="674"/>
      <c r="B12" s="676"/>
      <c r="C12" s="666"/>
      <c r="D12" s="666"/>
      <c r="E12" s="666"/>
      <c r="F12" s="684"/>
      <c r="G12" s="684"/>
      <c r="H12" s="684"/>
      <c r="I12" s="684"/>
      <c r="J12" s="667" t="s">
        <v>722</v>
      </c>
      <c r="K12" s="10" t="s">
        <v>734</v>
      </c>
      <c r="L12" s="10" t="s">
        <v>73</v>
      </c>
      <c r="M12" s="11" t="s">
        <v>765</v>
      </c>
      <c r="N12" s="11" t="s">
        <v>766</v>
      </c>
      <c r="O12" s="11" t="s">
        <v>517</v>
      </c>
      <c r="P12" s="11">
        <v>1</v>
      </c>
      <c r="Q12" s="11" t="s">
        <v>68</v>
      </c>
      <c r="R12" s="17" t="s">
        <v>762</v>
      </c>
      <c r="S12" s="28">
        <v>0</v>
      </c>
      <c r="T12" s="28">
        <v>0.25</v>
      </c>
      <c r="U12" s="28">
        <v>0.6</v>
      </c>
      <c r="V12" s="28">
        <v>1</v>
      </c>
      <c r="W12" s="26" t="s">
        <v>767</v>
      </c>
      <c r="X12" s="27" t="s">
        <v>768</v>
      </c>
    </row>
    <row r="13" spans="1:24" ht="279" customHeight="1">
      <c r="A13" s="674"/>
      <c r="B13" s="676"/>
      <c r="C13" s="666"/>
      <c r="D13" s="666"/>
      <c r="E13" s="666"/>
      <c r="F13" s="684"/>
      <c r="G13" s="684"/>
      <c r="H13" s="684"/>
      <c r="I13" s="684"/>
      <c r="J13" s="668"/>
      <c r="K13" s="10" t="s">
        <v>723</v>
      </c>
      <c r="L13" s="10" t="s">
        <v>769</v>
      </c>
      <c r="M13" s="10" t="s">
        <v>770</v>
      </c>
      <c r="N13" s="11" t="s">
        <v>771</v>
      </c>
      <c r="O13" s="11" t="s">
        <v>517</v>
      </c>
      <c r="P13" s="11">
        <v>7</v>
      </c>
      <c r="Q13" s="11" t="s">
        <v>68</v>
      </c>
      <c r="R13" s="17" t="s">
        <v>762</v>
      </c>
      <c r="S13" s="11">
        <v>2</v>
      </c>
      <c r="T13" s="11">
        <v>2</v>
      </c>
      <c r="U13" s="11" t="s">
        <v>772</v>
      </c>
      <c r="V13" s="11">
        <v>1</v>
      </c>
      <c r="W13" s="26" t="s">
        <v>773</v>
      </c>
      <c r="X13" s="27" t="s">
        <v>774</v>
      </c>
    </row>
    <row r="14" spans="1:24" ht="216.95" customHeight="1">
      <c r="A14" s="674"/>
      <c r="B14" s="676"/>
      <c r="C14" s="666"/>
      <c r="D14" s="666"/>
      <c r="E14" s="666"/>
      <c r="F14" s="684"/>
      <c r="G14" s="684"/>
      <c r="H14" s="684"/>
      <c r="I14" s="684"/>
      <c r="J14" s="10" t="s">
        <v>775</v>
      </c>
      <c r="K14" s="10" t="s">
        <v>740</v>
      </c>
      <c r="L14" s="10" t="s">
        <v>776</v>
      </c>
      <c r="M14" s="11" t="s">
        <v>777</v>
      </c>
      <c r="N14" s="11" t="s">
        <v>761</v>
      </c>
      <c r="O14" s="12" t="s">
        <v>778</v>
      </c>
      <c r="P14" s="25">
        <v>1</v>
      </c>
      <c r="Q14" s="11" t="s">
        <v>754</v>
      </c>
      <c r="R14" s="17" t="s">
        <v>762</v>
      </c>
      <c r="S14" s="25">
        <v>0.3</v>
      </c>
      <c r="T14" s="25">
        <v>0.25</v>
      </c>
      <c r="U14" s="25">
        <v>0.25</v>
      </c>
      <c r="V14" s="25">
        <v>0.2</v>
      </c>
      <c r="W14" s="26" t="s">
        <v>779</v>
      </c>
      <c r="X14" s="29" t="s">
        <v>780</v>
      </c>
    </row>
    <row r="15" spans="1:24" ht="150" customHeight="1">
      <c r="A15" s="674"/>
      <c r="B15" s="676"/>
      <c r="C15" s="681" t="s">
        <v>781</v>
      </c>
      <c r="D15" s="681" t="s">
        <v>782</v>
      </c>
      <c r="E15" s="681" t="s">
        <v>538</v>
      </c>
      <c r="F15" s="684"/>
      <c r="G15" s="684"/>
      <c r="H15" s="684"/>
      <c r="I15" s="684"/>
      <c r="J15" s="10" t="s">
        <v>783</v>
      </c>
      <c r="K15" s="10" t="s">
        <v>723</v>
      </c>
      <c r="L15" s="10" t="s">
        <v>784</v>
      </c>
      <c r="M15" s="10" t="s">
        <v>785</v>
      </c>
      <c r="N15" s="11" t="s">
        <v>786</v>
      </c>
      <c r="O15" s="30">
        <v>40200</v>
      </c>
      <c r="P15" s="11">
        <v>130000</v>
      </c>
      <c r="Q15" s="11" t="s">
        <v>68</v>
      </c>
      <c r="R15" s="17" t="s">
        <v>372</v>
      </c>
      <c r="S15" s="11">
        <v>30000</v>
      </c>
      <c r="T15" s="11">
        <v>30000</v>
      </c>
      <c r="U15" s="11">
        <v>40000</v>
      </c>
      <c r="V15" s="11">
        <v>30000</v>
      </c>
      <c r="W15" s="31" t="s">
        <v>787</v>
      </c>
      <c r="X15" s="9"/>
    </row>
    <row r="16" spans="1:24" ht="114.75" customHeight="1">
      <c r="A16" s="674"/>
      <c r="B16" s="676"/>
      <c r="C16" s="681"/>
      <c r="D16" s="681"/>
      <c r="E16" s="681"/>
      <c r="F16" s="684"/>
      <c r="G16" s="684"/>
      <c r="H16" s="684"/>
      <c r="I16" s="684"/>
      <c r="J16" s="673" t="s">
        <v>733</v>
      </c>
      <c r="K16" s="10" t="s">
        <v>734</v>
      </c>
      <c r="L16" s="10" t="s">
        <v>788</v>
      </c>
      <c r="M16" s="10" t="s">
        <v>789</v>
      </c>
      <c r="N16" s="11" t="s">
        <v>790</v>
      </c>
      <c r="O16" s="10" t="s">
        <v>517</v>
      </c>
      <c r="P16" s="32">
        <v>20000</v>
      </c>
      <c r="Q16" s="11" t="s">
        <v>68</v>
      </c>
      <c r="R16" s="17" t="s">
        <v>372</v>
      </c>
      <c r="S16" s="32" t="s">
        <v>517</v>
      </c>
      <c r="T16" s="32">
        <f>(T15*20%)</f>
        <v>6000</v>
      </c>
      <c r="U16" s="32">
        <f t="shared" ref="U16:V16" si="0">(U15*20%)</f>
        <v>8000</v>
      </c>
      <c r="V16" s="32">
        <f t="shared" si="0"/>
        <v>6000</v>
      </c>
      <c r="W16" s="33" t="s">
        <v>791</v>
      </c>
      <c r="X16" s="9"/>
    </row>
    <row r="17" spans="1:24" ht="96" customHeight="1">
      <c r="A17" s="674"/>
      <c r="B17" s="676"/>
      <c r="C17" s="681"/>
      <c r="D17" s="681"/>
      <c r="E17" s="681"/>
      <c r="F17" s="684"/>
      <c r="G17" s="684"/>
      <c r="H17" s="684"/>
      <c r="I17" s="684"/>
      <c r="J17" s="673"/>
      <c r="K17" s="10" t="s">
        <v>734</v>
      </c>
      <c r="L17" s="10" t="s">
        <v>788</v>
      </c>
      <c r="M17" s="10" t="s">
        <v>792</v>
      </c>
      <c r="N17" s="11" t="s">
        <v>793</v>
      </c>
      <c r="O17" s="11" t="s">
        <v>517</v>
      </c>
      <c r="P17" s="11">
        <v>32</v>
      </c>
      <c r="Q17" s="11" t="s">
        <v>68</v>
      </c>
      <c r="R17" s="17" t="s">
        <v>372</v>
      </c>
      <c r="S17" s="11">
        <v>14</v>
      </c>
      <c r="T17" s="11">
        <v>20</v>
      </c>
      <c r="U17" s="11">
        <v>25</v>
      </c>
      <c r="V17" s="11">
        <v>15</v>
      </c>
      <c r="W17" s="33" t="s">
        <v>794</v>
      </c>
      <c r="X17" s="9"/>
    </row>
    <row r="18" spans="1:24" ht="210" customHeight="1">
      <c r="A18" s="674"/>
      <c r="B18" s="676"/>
      <c r="C18" s="681"/>
      <c r="D18" s="682" t="s">
        <v>795</v>
      </c>
      <c r="E18" s="682" t="s">
        <v>539</v>
      </c>
      <c r="F18" s="684"/>
      <c r="G18" s="684"/>
      <c r="H18" s="684"/>
      <c r="I18" s="684"/>
      <c r="J18" s="10" t="s">
        <v>783</v>
      </c>
      <c r="K18" s="10" t="s">
        <v>740</v>
      </c>
      <c r="L18" s="10" t="s">
        <v>796</v>
      </c>
      <c r="M18" s="13" t="s">
        <v>797</v>
      </c>
      <c r="N18" s="13" t="s">
        <v>798</v>
      </c>
      <c r="O18" s="13" t="s">
        <v>799</v>
      </c>
      <c r="P18" s="34">
        <v>1</v>
      </c>
      <c r="Q18" s="13" t="s">
        <v>800</v>
      </c>
      <c r="R18" s="14" t="s">
        <v>514</v>
      </c>
      <c r="S18" s="34">
        <v>0.2</v>
      </c>
      <c r="T18" s="34">
        <v>0.8</v>
      </c>
      <c r="U18" s="35"/>
      <c r="V18" s="35"/>
      <c r="W18" s="36" t="s">
        <v>801</v>
      </c>
      <c r="X18" s="16" t="s">
        <v>802</v>
      </c>
    </row>
    <row r="19" spans="1:24" ht="96" customHeight="1">
      <c r="A19" s="674"/>
      <c r="B19" s="676"/>
      <c r="C19" s="681"/>
      <c r="D19" s="682"/>
      <c r="E19" s="682"/>
      <c r="F19" s="684"/>
      <c r="G19" s="684"/>
      <c r="H19" s="684"/>
      <c r="I19" s="684"/>
      <c r="J19" s="10" t="s">
        <v>783</v>
      </c>
      <c r="K19" s="10" t="s">
        <v>740</v>
      </c>
      <c r="L19" s="10" t="s">
        <v>796</v>
      </c>
      <c r="M19" s="13" t="s">
        <v>803</v>
      </c>
      <c r="N19" s="13" t="s">
        <v>804</v>
      </c>
      <c r="O19" s="13" t="s">
        <v>805</v>
      </c>
      <c r="P19" s="34">
        <v>1</v>
      </c>
      <c r="Q19" s="13" t="s">
        <v>800</v>
      </c>
      <c r="R19" s="14" t="s">
        <v>508</v>
      </c>
      <c r="S19" s="13" t="s">
        <v>517</v>
      </c>
      <c r="T19" s="34">
        <v>0.3</v>
      </c>
      <c r="U19" s="34">
        <v>0.3</v>
      </c>
      <c r="V19" s="34">
        <v>0.4</v>
      </c>
      <c r="W19" s="37" t="s">
        <v>806</v>
      </c>
      <c r="X19" s="16" t="s">
        <v>807</v>
      </c>
    </row>
    <row r="20" spans="1:24" ht="120.75" customHeight="1">
      <c r="A20" s="674"/>
      <c r="B20" s="677"/>
      <c r="C20" s="681"/>
      <c r="D20" s="682"/>
      <c r="E20" s="682"/>
      <c r="F20" s="684"/>
      <c r="G20" s="684"/>
      <c r="H20" s="684"/>
      <c r="I20" s="684"/>
      <c r="J20" s="10" t="s">
        <v>783</v>
      </c>
      <c r="K20" s="10" t="s">
        <v>723</v>
      </c>
      <c r="L20" s="10" t="s">
        <v>724</v>
      </c>
      <c r="M20" s="11" t="s">
        <v>808</v>
      </c>
      <c r="N20" s="11" t="s">
        <v>809</v>
      </c>
      <c r="O20" s="11">
        <v>0</v>
      </c>
      <c r="P20" s="11">
        <v>6</v>
      </c>
      <c r="Q20" s="12" t="s">
        <v>68</v>
      </c>
      <c r="R20" s="38" t="s">
        <v>727</v>
      </c>
      <c r="S20" s="11">
        <v>0</v>
      </c>
      <c r="T20" s="11">
        <v>2</v>
      </c>
      <c r="U20" s="11">
        <v>2</v>
      </c>
      <c r="V20" s="11">
        <v>2</v>
      </c>
      <c r="W20" s="12" t="s">
        <v>810</v>
      </c>
      <c r="X20" s="39" t="s">
        <v>811</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18E9F8-99B1-4AB8-8F73-F54138393EA2}"/>
</file>

<file path=customXml/itemProps2.xml><?xml version="1.0" encoding="utf-8"?>
<ds:datastoreItem xmlns:ds="http://schemas.openxmlformats.org/officeDocument/2006/customXml" ds:itemID="{59B3CC1B-E3F8-41EE-95AB-A31392539AEB}"/>
</file>

<file path=customXml/itemProps3.xml><?xml version="1.0" encoding="utf-8"?>
<ds:datastoreItem xmlns:ds="http://schemas.openxmlformats.org/officeDocument/2006/customXml" ds:itemID="{D4AA7437-E6B8-479C-BDD3-09F29D42F4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Maria Teresa Paez Diaz</cp:lastModifiedBy>
  <cp:revision/>
  <dcterms:created xsi:type="dcterms:W3CDTF">2023-12-14T00:58:08Z</dcterms:created>
  <dcterms:modified xsi:type="dcterms:W3CDTF">2025-08-04T20:29:21Z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