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mc:AlternateContent xmlns:mc="http://schemas.openxmlformats.org/markup-compatibility/2006">
    <mc:Choice Requires="x15">
      <x15ac:absPath xmlns:x15ac="http://schemas.microsoft.com/office/spreadsheetml/2010/11/ac" url="https://cceficiente-my.sharepoint.com/personal/angelica_pava_colombiacompra_gov_co/Documents/Angelica Pava CI/2021/Primer semestre/1. Informes de ley/Enero/Seguimiento PAAC 2020-3/"/>
    </mc:Choice>
  </mc:AlternateContent>
  <xr:revisionPtr revIDLastSave="955" documentId="6_{0206956E-B561-437D-89CD-3E29DC21C56C}" xr6:coauthVersionLast="46" xr6:coauthVersionMax="46" xr10:uidLastSave="{199BD84B-8A6E-45AC-89D0-CD8CF9897E35}"/>
  <bookViews>
    <workbookView xWindow="-120" yWindow="-120" windowWidth="20730" windowHeight="11160" xr2:uid="{00000000-000D-0000-FFFF-FFFF00000000}"/>
  </bookViews>
  <sheets>
    <sheet name="Seguimiento diciembre 2020" sheetId="2" r:id="rId1"/>
    <sheet name="Seguimiento MR"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'Seguimiento diciembre 2020'!$X$1:$X$70</definedName>
    <definedName name="APLICACIÓN" localSheetId="1">'[1]Listas Nuevas'!$R$2:$R$4</definedName>
    <definedName name="_xlnm.Print_Area" localSheetId="0">'Seguimiento diciembre 2020'!$A$1:$AH$69</definedName>
    <definedName name="_xlnm.Print_Area" localSheetId="1">'Seguimiento MR'!$A$1:$AZ$46</definedName>
    <definedName name="CID" localSheetId="1">'[1]Listas Nuevas'!$AM$3:$AM$9</definedName>
    <definedName name="Contexto_Externo">'[2]Listas Nuevas'!$A$2:$A$7</definedName>
    <definedName name="Contexto_Interno">'[2]Listas Nuevas'!$B$2:$B$7</definedName>
    <definedName name="Contexto_Proceso">'[2]Listas Nuevas'!$C$2:$C$8</definedName>
    <definedName name="EJECUCIÓN" localSheetId="1">'[1]Listas Nuevas'!$T$2:$T$4</definedName>
    <definedName name="FRECUENCIA" localSheetId="1">'[1]Listas Nuevas'!$L$2:$L$6</definedName>
    <definedName name="PROCESO">'[2]Listas Nuevas'!$AR$3:$AR$20</definedName>
    <definedName name="Riesgo_de_Corrupción" localSheetId="1">'[1]Listas Nuevas'!$H$10:$J$10</definedName>
    <definedName name="Riesgo_General" localSheetId="1">'[1]Listas Nuevas'!$F$11:$J$11</definedName>
    <definedName name="TIPO_CONTROL" localSheetId="1">'[1]Listas Nuevas'!$P$2:$P$3</definedName>
    <definedName name="TIPO_RIESGO">'[2]Listas Nuevas'!#REF!</definedName>
    <definedName name="TIPOLOGÍA" localSheetId="1">'[1]Listas Nuevas'!$E$2:$E$11</definedName>
    <definedName name="_xlnm.Print_Titles" localSheetId="0">'Seguimiento diciembre 2020'!$2:$7</definedName>
    <definedName name="_xlnm.Print_Titles" localSheetId="1">'Seguimiento MR'!$1:$3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6" i="4" l="1"/>
  <c r="AI46" i="4" s="1"/>
  <c r="AD46" i="4"/>
  <c r="AQ45" i="4"/>
  <c r="AN45" i="4"/>
  <c r="AL45" i="4"/>
  <c r="AE45" i="4"/>
  <c r="AI45" i="4" s="1"/>
  <c r="AD45" i="4"/>
  <c r="K45" i="4"/>
  <c r="M45" i="4" s="1"/>
  <c r="AD44" i="4"/>
  <c r="AE44" i="4" s="1"/>
  <c r="AQ43" i="4"/>
  <c r="AN43" i="4"/>
  <c r="AL43" i="4"/>
  <c r="AD43" i="4"/>
  <c r="AE43" i="4" s="1"/>
  <c r="K43" i="4"/>
  <c r="M43" i="4" s="1"/>
  <c r="AD42" i="4"/>
  <c r="AE42" i="4" s="1"/>
  <c r="AQ41" i="4"/>
  <c r="AN41" i="4"/>
  <c r="AL41" i="4"/>
  <c r="AD41" i="4"/>
  <c r="AE41" i="4" s="1"/>
  <c r="K41" i="4"/>
  <c r="M41" i="4" s="1"/>
  <c r="AQ40" i="4"/>
  <c r="AN40" i="4"/>
  <c r="AL40" i="4"/>
  <c r="AH40" i="4"/>
  <c r="AF40" i="4"/>
  <c r="AG40" i="4" s="1"/>
  <c r="AE40" i="4"/>
  <c r="AI40" i="4" s="1"/>
  <c r="AD40" i="4"/>
  <c r="K40" i="4"/>
  <c r="M40" i="4" s="1"/>
  <c r="AD39" i="4"/>
  <c r="AE39" i="4" s="1"/>
  <c r="AI39" i="4" s="1"/>
  <c r="AD38" i="4"/>
  <c r="AE38" i="4" s="1"/>
  <c r="AD37" i="4"/>
  <c r="AE37" i="4" s="1"/>
  <c r="AQ36" i="4"/>
  <c r="AN36" i="4"/>
  <c r="AL36" i="4"/>
  <c r="AD36" i="4"/>
  <c r="AE36" i="4" s="1"/>
  <c r="K36" i="4"/>
  <c r="M36" i="4" s="1"/>
  <c r="AH35" i="4"/>
  <c r="AG35" i="4"/>
  <c r="AI35" i="4" s="1"/>
  <c r="AE35" i="4"/>
  <c r="AD35" i="4"/>
  <c r="AH34" i="4"/>
  <c r="AE34" i="4"/>
  <c r="AG34" i="4" s="1"/>
  <c r="AI34" i="4" s="1"/>
  <c r="AD34" i="4"/>
  <c r="AQ33" i="4"/>
  <c r="AN33" i="4"/>
  <c r="AL33" i="4"/>
  <c r="AH33" i="4"/>
  <c r="AE33" i="4"/>
  <c r="AG33" i="4" s="1"/>
  <c r="AI33" i="4" s="1"/>
  <c r="AD33" i="4"/>
  <c r="M33" i="4"/>
  <c r="K33" i="4"/>
  <c r="AH32" i="4"/>
  <c r="AG32" i="4"/>
  <c r="AI32" i="4" s="1"/>
  <c r="AE32" i="4"/>
  <c r="AD32" i="4"/>
  <c r="AH31" i="4"/>
  <c r="AE31" i="4"/>
  <c r="AG31" i="4" s="1"/>
  <c r="AI31" i="4" s="1"/>
  <c r="AD31" i="4"/>
  <c r="AQ30" i="4"/>
  <c r="AN30" i="4"/>
  <c r="AL30" i="4"/>
  <c r="AH30" i="4"/>
  <c r="AE30" i="4"/>
  <c r="AG30" i="4" s="1"/>
  <c r="AI30" i="4" s="1"/>
  <c r="AD30" i="4"/>
  <c r="K30" i="4"/>
  <c r="M30" i="4" s="1"/>
  <c r="AQ29" i="4"/>
  <c r="AN29" i="4"/>
  <c r="AL29" i="4"/>
  <c r="AD29" i="4"/>
  <c r="AE29" i="4" s="1"/>
  <c r="AI29" i="4" s="1"/>
  <c r="K29" i="4"/>
  <c r="M29" i="4" s="1"/>
  <c r="AQ28" i="4"/>
  <c r="AN28" i="4"/>
  <c r="AL28" i="4"/>
  <c r="AD28" i="4"/>
  <c r="AE28" i="4" s="1"/>
  <c r="K28" i="4"/>
  <c r="M28" i="4" s="1"/>
  <c r="AQ27" i="4"/>
  <c r="AN27" i="4"/>
  <c r="AL27" i="4"/>
  <c r="AD27" i="4"/>
  <c r="AE27" i="4" s="1"/>
  <c r="AI27" i="4" s="1"/>
  <c r="K27" i="4"/>
  <c r="M27" i="4" s="1"/>
  <c r="AD26" i="4"/>
  <c r="AE26" i="4" s="1"/>
  <c r="AD25" i="4"/>
  <c r="AE25" i="4" s="1"/>
  <c r="AI25" i="4" s="1"/>
  <c r="AQ24" i="4"/>
  <c r="AN24" i="4"/>
  <c r="AL24" i="4"/>
  <c r="AD24" i="4"/>
  <c r="AE24" i="4" s="1"/>
  <c r="AI24" i="4" s="1"/>
  <c r="K24" i="4"/>
  <c r="M24" i="4" s="1"/>
  <c r="AD23" i="4"/>
  <c r="AE23" i="4" s="1"/>
  <c r="AQ22" i="4"/>
  <c r="AN22" i="4"/>
  <c r="AL22" i="4"/>
  <c r="AD22" i="4"/>
  <c r="AE22" i="4" s="1"/>
  <c r="K22" i="4"/>
  <c r="M22" i="4" s="1"/>
  <c r="AD21" i="4"/>
  <c r="AE21" i="4" s="1"/>
  <c r="AQ20" i="4"/>
  <c r="AN20" i="4"/>
  <c r="AL20" i="4"/>
  <c r="AD20" i="4"/>
  <c r="AE20" i="4" s="1"/>
  <c r="M20" i="4"/>
  <c r="K20" i="4"/>
  <c r="AD19" i="4"/>
  <c r="AE19" i="4" s="1"/>
  <c r="AD18" i="4"/>
  <c r="AE18" i="4" s="1"/>
  <c r="AQ17" i="4"/>
  <c r="AN17" i="4"/>
  <c r="AL17" i="4"/>
  <c r="AD17" i="4"/>
  <c r="AE17" i="4" s="1"/>
  <c r="K17" i="4"/>
  <c r="M17" i="4" s="1"/>
  <c r="AQ16" i="4"/>
  <c r="AN16" i="4"/>
  <c r="AI16" i="4"/>
  <c r="AE16" i="4"/>
  <c r="AH16" i="4" s="1"/>
  <c r="AD16" i="4"/>
  <c r="K16" i="4"/>
  <c r="M16" i="4" s="1"/>
  <c r="AQ15" i="4"/>
  <c r="AN15" i="4"/>
  <c r="AE15" i="4"/>
  <c r="AI15" i="4" s="1"/>
  <c r="AD15" i="4"/>
  <c r="K15" i="4"/>
  <c r="M15" i="4" s="1"/>
  <c r="AI14" i="4"/>
  <c r="AE14" i="4"/>
  <c r="AH14" i="4" s="1"/>
  <c r="AD14" i="4"/>
  <c r="AQ13" i="4"/>
  <c r="AN13" i="4"/>
  <c r="AI13" i="4"/>
  <c r="AH13" i="4"/>
  <c r="AE13" i="4"/>
  <c r="AG13" i="4" s="1"/>
  <c r="AD13" i="4"/>
  <c r="K13" i="4"/>
  <c r="M13" i="4" s="1"/>
  <c r="AQ12" i="4"/>
  <c r="AN12" i="4"/>
  <c r="AL12" i="4"/>
  <c r="AD12" i="4"/>
  <c r="AE12" i="4" s="1"/>
  <c r="AI12" i="4" s="1"/>
  <c r="K12" i="4"/>
  <c r="M12" i="4" s="1"/>
  <c r="AD11" i="4"/>
  <c r="AE11" i="4" s="1"/>
  <c r="AQ10" i="4"/>
  <c r="AN10" i="4"/>
  <c r="AL10" i="4"/>
  <c r="AD10" i="4"/>
  <c r="AE10" i="4" s="1"/>
  <c r="K10" i="4"/>
  <c r="M10" i="4" s="1"/>
  <c r="AD9" i="4"/>
  <c r="AE9" i="4" s="1"/>
  <c r="AD8" i="4"/>
  <c r="AE8" i="4" s="1"/>
  <c r="AG8" i="4" s="1"/>
  <c r="AH8" i="4" s="1"/>
  <c r="AQ7" i="4"/>
  <c r="AN7" i="4"/>
  <c r="AL7" i="4"/>
  <c r="AD7" i="4"/>
  <c r="AE7" i="4" s="1"/>
  <c r="AG7" i="4" s="1"/>
  <c r="AH7" i="4" s="1"/>
  <c r="K7" i="4"/>
  <c r="M7" i="4" s="1"/>
  <c r="AQ6" i="4"/>
  <c r="AN6" i="4"/>
  <c r="AL6" i="4"/>
  <c r="AD6" i="4"/>
  <c r="AE6" i="4" s="1"/>
  <c r="AI6" i="4" s="1"/>
  <c r="K6" i="4"/>
  <c r="M6" i="4" s="1"/>
  <c r="AQ5" i="4"/>
  <c r="AN5" i="4"/>
  <c r="AL5" i="4"/>
  <c r="AD5" i="4"/>
  <c r="AE5" i="4" s="1"/>
  <c r="AG5" i="4" s="1"/>
  <c r="AH5" i="4" s="1"/>
  <c r="K5" i="4"/>
  <c r="M5" i="4" s="1"/>
  <c r="AQ4" i="4"/>
  <c r="AN4" i="4"/>
  <c r="AL4" i="4"/>
  <c r="AD4" i="4"/>
  <c r="AE4" i="4" s="1"/>
  <c r="AI4" i="4" s="1"/>
  <c r="K4" i="4"/>
  <c r="M4" i="4" s="1"/>
  <c r="AG26" i="4" l="1"/>
  <c r="AH26" i="4" s="1"/>
  <c r="AI26" i="4"/>
  <c r="AG38" i="4"/>
  <c r="AH38" i="4" s="1"/>
  <c r="AI38" i="4"/>
  <c r="AI7" i="4"/>
  <c r="AG18" i="4"/>
  <c r="AH18" i="4" s="1"/>
  <c r="AI18" i="4"/>
  <c r="AG20" i="4"/>
  <c r="AI20" i="4" s="1"/>
  <c r="AH20" i="4"/>
  <c r="AG21" i="4"/>
  <c r="AI21" i="4" s="1"/>
  <c r="AH21" i="4"/>
  <c r="AG28" i="4"/>
  <c r="AH28" i="4" s="1"/>
  <c r="AI28" i="4"/>
  <c r="AI8" i="4"/>
  <c r="AI10" i="4"/>
  <c r="AG10" i="4"/>
  <c r="AH10" i="4" s="1"/>
  <c r="AI11" i="4"/>
  <c r="AG11" i="4"/>
  <c r="AH11" i="4" s="1"/>
  <c r="AI19" i="4"/>
  <c r="AG19" i="4"/>
  <c r="AH19" i="4" s="1"/>
  <c r="AI5" i="4"/>
  <c r="AG17" i="4"/>
  <c r="AH17" i="4" s="1"/>
  <c r="AI17" i="4"/>
  <c r="AG41" i="4"/>
  <c r="AI41" i="4"/>
  <c r="AH41" i="4"/>
  <c r="AG42" i="4"/>
  <c r="AI42" i="4"/>
  <c r="AH42" i="4"/>
  <c r="AG4" i="4"/>
  <c r="AH4" i="4" s="1"/>
  <c r="AG6" i="4"/>
  <c r="AH6" i="4" s="1"/>
  <c r="AG9" i="4"/>
  <c r="AH9" i="4" s="1"/>
  <c r="AI9" i="4"/>
  <c r="AH22" i="4"/>
  <c r="AG22" i="4"/>
  <c r="AI22" i="4" s="1"/>
  <c r="AH23" i="4"/>
  <c r="AG23" i="4"/>
  <c r="AI23" i="4" s="1"/>
  <c r="AG36" i="4"/>
  <c r="AH36" i="4" s="1"/>
  <c r="AI36" i="4"/>
  <c r="AG37" i="4"/>
  <c r="AH37" i="4" s="1"/>
  <c r="AI37" i="4"/>
  <c r="AH43" i="4"/>
  <c r="AG43" i="4"/>
  <c r="AI43" i="4"/>
  <c r="AH44" i="4"/>
  <c r="AI44" i="4"/>
  <c r="AG44" i="4"/>
  <c r="AG24" i="4"/>
  <c r="AH24" i="4" s="1"/>
  <c r="AG27" i="4"/>
  <c r="AH27" i="4" s="1"/>
  <c r="AG45" i="4"/>
  <c r="AG14" i="4"/>
  <c r="AH15" i="4"/>
  <c r="AG16" i="4"/>
  <c r="AH45" i="4"/>
  <c r="AH46" i="4"/>
  <c r="AG12" i="4"/>
  <c r="AH12" i="4" s="1"/>
  <c r="AG15" i="4"/>
  <c r="AG25" i="4"/>
  <c r="AH25" i="4" s="1"/>
  <c r="AG29" i="4"/>
  <c r="AH29" i="4" s="1"/>
  <c r="AG39" i="4"/>
  <c r="AH39" i="4" s="1"/>
  <c r="AG46" i="4"/>
  <c r="Z64" i="2" l="1"/>
  <c r="AB64" i="2" s="1"/>
  <c r="Z62" i="2"/>
  <c r="Z60" i="2"/>
  <c r="Z57" i="2"/>
  <c r="Z54" i="2"/>
  <c r="Z51" i="2"/>
  <c r="Z49" i="2"/>
  <c r="Z47" i="2"/>
  <c r="Z45" i="2"/>
  <c r="Z41" i="2"/>
  <c r="Z38" i="2"/>
  <c r="Z35" i="2"/>
  <c r="Z32" i="2"/>
  <c r="Z29" i="2"/>
  <c r="AB38" i="2" l="1"/>
  <c r="AB51" i="2"/>
  <c r="Z24" i="2"/>
  <c r="AB24" i="2" s="1"/>
  <c r="Z22" i="2"/>
  <c r="AB22" i="2" s="1"/>
  <c r="Z19" i="2"/>
  <c r="Z13" i="2"/>
  <c r="Z11" i="2"/>
  <c r="Z9" i="2"/>
  <c r="Z17" i="2" l="1"/>
  <c r="AB9" i="2" s="1"/>
  <c r="AD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Luis Alejandro Ruiz Alonso</author>
    <author>Martin Jonathan Puerto Chaparro</author>
    <author>Admon</author>
  </authors>
  <commentList>
    <comment ref="J2" authorId="0" shapeId="0" xr:uid="{B22D36E6-20D8-4D8D-8459-70DD02431602}">
      <text>
        <r>
          <rPr>
            <sz val="8"/>
            <color indexed="81"/>
            <rFont val="Tahoma"/>
            <family val="2"/>
          </rPr>
          <t>Busca establecer la probabilidad de ocurrencia del riesgo y sus 
consecuencias o impacto, con el fin de estimar la zona de riesgo inicial 
(RIESGO INHERENTE).</t>
        </r>
        <r>
          <rPr>
            <sz val="9"/>
            <color indexed="81"/>
            <rFont val="Tahoma"/>
            <family val="2"/>
          </rPr>
          <t xml:space="preserve">
</t>
        </r>
      </text>
    </comment>
    <comment ref="N2" authorId="0" shapeId="0" xr:uid="{507667DC-E43B-469F-8D15-5F49C4015765}">
      <text>
        <r>
          <rPr>
            <sz val="9"/>
            <color indexed="81"/>
            <rFont val="Tahoma"/>
            <family val="2"/>
          </rPr>
          <t xml:space="preserve">Busca confrontar los resultados del análisis de riesgo inicial frente a 
los controles establecidos, con el fin de determinar la zona de riesgo final. 
(RIESGO RESIDUAL).
</t>
        </r>
      </text>
    </comment>
    <comment ref="A3" authorId="0" shapeId="0" xr:uid="{2B027B37-C95E-4E85-913D-6C2D424B4310}">
      <text>
        <r>
          <rPr>
            <b/>
            <sz val="8"/>
            <color indexed="81"/>
            <rFont val="Tahoma"/>
            <family val="2"/>
          </rPr>
          <t>PROCESOS APROBADOS Y PUBLICADOS EN LA PÁGINA WEB DE LA ENTIDAD</t>
        </r>
      </text>
    </comment>
    <comment ref="B3" authorId="0" shapeId="0" xr:uid="{DA268B55-E9B9-4EDE-8C8C-3ABB82D090FB}">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 ref="E3" authorId="1" shapeId="0" xr:uid="{59D7360E-322F-4644-8579-2D0725C4EC95}">
      <text>
        <r>
          <rPr>
            <b/>
            <sz val="9"/>
            <color indexed="81"/>
            <rFont val="Tahoma"/>
            <family val="2"/>
          </rPr>
          <t>Luis Alejandro Ruiz Alonso:</t>
        </r>
        <r>
          <rPr>
            <sz val="9"/>
            <color indexed="81"/>
            <rFont val="Tahoma"/>
            <family val="2"/>
          </rPr>
          <t xml:space="preserve">
Solo aplica para Riesgos de Seguridad de la Información (Digital) </t>
        </r>
      </text>
    </comment>
    <comment ref="F3" authorId="0" shapeId="0" xr:uid="{D36B947C-FCDC-420E-824D-6FB6AEEA2298}">
      <text>
        <r>
          <rPr>
            <sz val="9"/>
            <color indexed="81"/>
            <rFont val="Tahoma"/>
            <family val="2"/>
          </rPr>
          <t xml:space="preserve">Alejandro Ruiz Alonso:
Solo aplica para Riesgos de Seguridad de la Información (Digital) , y se asocia con la tipificación d elos activos d información. </t>
        </r>
      </text>
    </comment>
    <comment ref="J3" authorId="2" shapeId="0" xr:uid="{C7178AA3-B98B-449C-BD2C-44E21CB76434}">
      <text>
        <r>
          <rPr>
            <b/>
            <sz val="10"/>
            <color indexed="81"/>
            <rFont val="Tahoma"/>
            <family val="2"/>
          </rPr>
          <t>Frecuencia</t>
        </r>
        <r>
          <rPr>
            <sz val="10"/>
            <color indexed="81"/>
            <rFont val="Tahoma"/>
            <family val="2"/>
          </rPr>
          <t xml:space="preserve">
</t>
        </r>
        <r>
          <rPr>
            <b/>
            <sz val="10"/>
            <color indexed="81"/>
            <rFont val="Tahoma"/>
            <family val="2"/>
          </rPr>
          <t xml:space="preserve">1. </t>
        </r>
        <r>
          <rPr>
            <sz val="10"/>
            <color indexed="81"/>
            <rFont val="Tahoma"/>
            <family val="2"/>
          </rPr>
          <t xml:space="preserve">El evento puede ocurrir solo en circunstancias excepcionales, No se ha presentado en los últimos 5 años.
</t>
        </r>
        <r>
          <rPr>
            <b/>
            <sz val="10"/>
            <color indexed="81"/>
            <rFont val="Tahoma"/>
            <family val="2"/>
          </rPr>
          <t xml:space="preserve">2. </t>
        </r>
        <r>
          <rPr>
            <sz val="10"/>
            <color indexed="81"/>
            <rFont val="Tahoma"/>
            <family val="2"/>
          </rPr>
          <t xml:space="preserve">El evento puede ocurrir en algún momento, Al menos de 1 vez en los últimos 5 años. 
</t>
        </r>
        <r>
          <rPr>
            <b/>
            <sz val="10"/>
            <color indexed="81"/>
            <rFont val="Tahoma"/>
            <family val="2"/>
          </rPr>
          <t xml:space="preserve">3. </t>
        </r>
        <r>
          <rPr>
            <sz val="10"/>
            <color indexed="81"/>
            <rFont val="Tahoma"/>
            <family val="2"/>
          </rPr>
          <t xml:space="preserve">El evento podría ocurrir en algún momento, Al menos de 1 vez en los últimos 2 años.
</t>
        </r>
        <r>
          <rPr>
            <b/>
            <sz val="10"/>
            <color indexed="81"/>
            <rFont val="Tahoma"/>
            <family val="2"/>
          </rPr>
          <t xml:space="preserve">4. </t>
        </r>
        <r>
          <rPr>
            <sz val="10"/>
            <color indexed="81"/>
            <rFont val="Tahoma"/>
            <family val="2"/>
          </rPr>
          <t xml:space="preserve">El evento probablemente ocurrirá en la mayoría de las circunstancias, Al menos de 1 vez en el último año.
</t>
        </r>
        <r>
          <rPr>
            <b/>
            <sz val="10"/>
            <color indexed="81"/>
            <rFont val="Tahoma"/>
            <family val="2"/>
          </rPr>
          <t xml:space="preserve">5. </t>
        </r>
        <r>
          <rPr>
            <sz val="10"/>
            <color indexed="81"/>
            <rFont val="Tahoma"/>
            <family val="2"/>
          </rPr>
          <t>Se espera que el evento ocurra en la mayoría de las circunstancias, más de 1 vez al año</t>
        </r>
      </text>
    </comment>
    <comment ref="K3" authorId="2" shapeId="0" xr:uid="{0C102948-2430-4CC1-BE61-3D452A0EB2F7}">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L3" authorId="3" shapeId="0" xr:uid="{147CF8F2-DD6D-4C4A-ABB6-7618000A4A29}">
      <text>
        <r>
          <rPr>
            <b/>
            <sz val="10"/>
            <color indexed="81"/>
            <rFont val="Calibri"/>
            <family val="2"/>
          </rPr>
          <t xml:space="preserve">1. INSIGNIFICANTE 
2. MENOR 
</t>
        </r>
        <r>
          <rPr>
            <b/>
            <sz val="11"/>
            <color indexed="81"/>
            <rFont val="Calibri"/>
            <family val="2"/>
          </rPr>
          <t>3. MODERADO  
4. MAYOR 
5. CATASTRÓFICO</t>
        </r>
      </text>
    </comment>
    <comment ref="N3" authorId="3" shapeId="0" xr:uid="{F88EF333-3BE3-426D-8093-0E1260963F56}">
      <text>
        <r>
          <rPr>
            <b/>
            <sz val="10"/>
            <color indexed="81"/>
            <rFont val="Calibri"/>
            <family val="2"/>
          </rPr>
          <t xml:space="preserve">Preventivos: </t>
        </r>
        <r>
          <rPr>
            <sz val="10"/>
            <color indexed="81"/>
            <rFont val="Calibri"/>
            <family val="2"/>
          </rPr>
          <t xml:space="preserve">aquellos que actúan para eliminar las causas del riesgo para prevenir su ocurrencia o materialización. 
</t>
        </r>
        <r>
          <rPr>
            <b/>
            <sz val="10"/>
            <color indexed="81"/>
            <rFont val="Calibri"/>
            <family val="2"/>
          </rPr>
          <t>Correctivos</t>
        </r>
        <r>
          <rPr>
            <sz val="10"/>
            <color indexed="81"/>
            <rFont val="Calibri"/>
            <family val="2"/>
          </rPr>
          <t xml:space="preserve">: aquellos que permiten el restablecimiento de la actividad, después de ser detectado un evento no deseable; también permiten la modificación de las acciones que propiciaron su ocurrencia. 
</t>
        </r>
        <r>
          <rPr>
            <sz val="9"/>
            <color indexed="81"/>
            <rFont val="Tahoma"/>
            <family val="2"/>
          </rPr>
          <t xml:space="preserve">
</t>
        </r>
      </text>
    </comment>
    <comment ref="AO3" authorId="2" shapeId="0" xr:uid="{49B719A3-5789-44CB-ABF9-5534A1A536CD}">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AP3" authorId="3" shapeId="0" xr:uid="{8058A738-7CF9-40C6-BE7F-30F9588C8A58}">
      <text>
        <r>
          <rPr>
            <b/>
            <sz val="10"/>
            <color indexed="81"/>
            <rFont val="Calibri"/>
            <family val="2"/>
          </rPr>
          <t xml:space="preserve">1. INSIGNIFICANTE 
2. MENOR 
</t>
        </r>
        <r>
          <rPr>
            <b/>
            <sz val="11"/>
            <color indexed="81"/>
            <rFont val="Calibri"/>
            <family val="2"/>
          </rPr>
          <t>3. MODERADO  
4. MAYOR 
5. CATASTRÓFICO</t>
        </r>
      </text>
    </comment>
  </commentList>
</comments>
</file>

<file path=xl/sharedStrings.xml><?xml version="1.0" encoding="utf-8"?>
<sst xmlns="http://schemas.openxmlformats.org/spreadsheetml/2006/main" count="1377" uniqueCount="625">
  <si>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</si>
  <si>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</si>
  <si>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</si>
  <si>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</si>
  <si>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</si>
  <si>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</si>
  <si>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</si>
  <si>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</si>
  <si>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</si>
  <si>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</si>
  <si>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</si>
  <si>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</si>
  <si>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</si>
  <si>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</si>
  <si>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</si>
  <si>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</si>
  <si>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</si>
  <si>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</si>
  <si>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</si>
  <si>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</si>
  <si>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 xml:space="preserve">Subcomponente 3
Consulta y divulgación </t>
  </si>
  <si>
    <t>Subcomponente 4                                           Monitoreo o revisión</t>
  </si>
  <si>
    <t>Subcomponente 5
Seguimiento</t>
  </si>
  <si>
    <t>Subcomponente 2
Diálogo de doble vía con la ciudadanía y sus organizaciones.</t>
  </si>
  <si>
    <t>Subcomponente 4
Evaluación y retroalimentación a  la gestión institucional.</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</si>
  <si>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</si>
  <si>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</si>
  <si>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</si>
  <si>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</si>
  <si>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</si>
  <si>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</si>
  <si>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</si>
  <si>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</si>
  <si>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</si>
  <si>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</si>
  <si>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3 
Incentivos para motivar la cultura de la rendición y petición de cuentas.</t>
  </si>
  <si>
    <t>Componente 1: Gestión del Riesgo de Corrupción - Mapa de Riesgos de Corrupción y medidas para mitigar los riesgos</t>
  </si>
  <si>
    <t>Subcomponente 1                                           Política de Administración de Riesgos de Corrupción</t>
  </si>
  <si>
    <t>1. Presentar al Comité Institucional de Coordinación de Control Interno (CICCI) para aprobación la Política de Riesgos actualizada.</t>
  </si>
  <si>
    <t>Subcomponente 2                                                                      Construcción del Mapa de Riesgos de Corrupción</t>
  </si>
  <si>
    <t>2. Conforme a la política de administración de riesgos actualizada de la entidad todos los gerentes de área (Subdirectores y Secretaría General) deben revisar los riesgos de corrupción, validarlos y actualizarlos</t>
  </si>
  <si>
    <t>Hacer seguimiento por parte de la línea estratégica a la gestión de riesgos de Corrupción  en la Entidad.</t>
  </si>
  <si>
    <t xml:space="preserve">4. Generar campañas de apropiación y cultura de gestión de riesgo a través de piezas de comunicación. </t>
  </si>
  <si>
    <t>6. Evaluar la política de administración de riesgos de la entidad.</t>
  </si>
  <si>
    <t xml:space="preserve">7. Posterior al seguimiento del Asesor Experto con Funciones de Control Interno documentar las acciones de mejora que haya a lugar (En caso de que existan) </t>
  </si>
  <si>
    <t>Otros procedimientos administrativos de cara al usuario</t>
  </si>
  <si>
    <t>Componente 2: Estrategia de Racionalización de Trámites</t>
  </si>
  <si>
    <t>8. Convocar a mesa técnica con el líder de la política de racionalización de trámites del Departamento Administrativo de la Función Pública para evaluar la pertinencia de aplicación a la política.</t>
  </si>
  <si>
    <t>Componente 3: 
Rendición de Cuentas</t>
  </si>
  <si>
    <t>Subcomponente 1
Información de Calidad y en Formato Comprensible</t>
  </si>
  <si>
    <t>9. Estandarizar el manual de imagen, marca y medios digitales de la entidad.</t>
  </si>
  <si>
    <t>10. En consideración a las obligaciones del Estado colombiano de respetar, proteger, garantizar los Derechos Humanos, y en atención a los retos que supone el libre mercado y la amplia interacción entre el sector público y privado, La ANCPCCE debe brindar lineamientos a las Entidades Estatales y proveedores para el respeto de los derechos humanos y el fomento de las conductas responsables en la compra pública.</t>
  </si>
  <si>
    <t>11. De conformidad con el articulo 147 y 149 de la Ley 1955 de 2019  del PND en referencia a la Estrategia de Integración Digital</t>
  </si>
  <si>
    <t>12. De conformidad con el articulo 147 y de la Ley 1955 de 2019 del PND en referencia a Plena interoperabilidad entre los sistemas de información públicos que garantice el suministro e intercambio de la información de manera ágil y eficiente a través de una plataforma de interoperabilidad.</t>
  </si>
  <si>
    <t>14.De conformidad con el articulo 52 de la Ley 1757 de 2015 Publicar Estrategia de Rendición de Cuentas (RdC)</t>
  </si>
  <si>
    <t>15. Vincular a los ciudadanos con sus saberes, conocimientos y experiencias en la construcción, seguimiento y control de las políticas, programas, planes y proyectos que desarrolla la Entidad garantizando así su transparencia, pertinencia, oportunidad, y calidad.</t>
  </si>
  <si>
    <t>16. Caracterizar a los grupos de valor para identificar las particularidades de los ciudadanos, usuarios o grupos de interés con los cuales interactúa la entidad con el fin de segmentarlos en grupos que compartan atributos similares y a partir de allí gestionar la oferta institucional</t>
  </si>
  <si>
    <t>17.Habilitar al menos dos espacios de diálogo en el año 2020 en el que se muestre a los grupos de valor los resultados de la gestión. (Ejemplo de espacios: Cabildo abierto, Panel ciudadano, Asamblea comunitaria, Foro ciudadano, Observatorio ciudadano, Audiencia pública participativa, Feria de servicios, Encuentro diálogo participativo, Encuesta deliberativa, Espacio abierto, World Coffe o Auditorías ciudadanas)</t>
  </si>
  <si>
    <t>18. Aplicar la evaluación participativa de la estrategia de Rendición de Cuentas</t>
  </si>
  <si>
    <t>19. Retroalimentación de resultados de la rendición de cuentas a los grupos de interés</t>
  </si>
  <si>
    <t>Componente 4:  Mecanismos para mejorar la Atención del Ciudadano</t>
  </si>
  <si>
    <t>20. Desarrollar la estrategia de atención al ciudadano</t>
  </si>
  <si>
    <t>21. En el marco de la estrategia cuantificar el servicio ciudadano de la ANCPCCE por grupos de valor</t>
  </si>
  <si>
    <t>22. Fortalecer la visualización de los canales de atención de la entidad en la pagina web de la ANCPCCE</t>
  </si>
  <si>
    <t>23. Fortalecer la visualización de los canales de atención de la entidad en la pagina web de la ANCPCCE</t>
  </si>
  <si>
    <t>24. Promover la accesibilidad de las personas con discapacidad auditiva a los servicios de la entidad.</t>
  </si>
  <si>
    <t>25. En el marco del código de integridad promover iniciativas que involucren a los colaboradores de la ANCPCCE con los principios de la atención y servicio al ciudadano de la entidad descritos en la estrategia de atención al ciudadano.</t>
  </si>
  <si>
    <t>26. Diseñar y apropiar el protocolo de atención y servicio al ciudadano en el marco de la estrategia de atención al ciudadano.</t>
  </si>
  <si>
    <t>27. En el marco de la estrategia cuantificar el servicio ciudadano de la ANCPCCE por grupos de valor</t>
  </si>
  <si>
    <t>Componente 5: Transparencia y Acceso a la Información</t>
  </si>
  <si>
    <t>28. Diseñar piezas de comunicación para transmitir la gestión de la ANCPCCE</t>
  </si>
  <si>
    <t>29. Actualizar la sección Transparencia de la pagina web de acuerdo a los lineamientos de la guía de cumplimiento de Transparencia Activa de la Procuraduría General de la Nación</t>
  </si>
  <si>
    <t>30. En cumplimiento del capitulo III Decreto 1081 de 2015 Diseñar Infografía que oriente al ciudadano en la solicitud y respuesta a solicitudes de información pública y otras directrices</t>
  </si>
  <si>
    <t>31. Diseñar un instructivo para el ciudadano que contenga instrumentos para la solicitud de información en cumplimiento del artículo 25 de la ley 1712 de 2014</t>
  </si>
  <si>
    <t>32. Publicar en formato de hoja de cálculo el registro de activos de información</t>
  </si>
  <si>
    <t>33. Mantener actualizada la información de Datos Abiertos del Estado Colombiano - capacitar a grupos de valor en su uso aplicación .</t>
  </si>
  <si>
    <t>34. Diseñar un instrumento que permita la solicitud del acceso a la información con criterio de inclusión ANCPCCE</t>
  </si>
  <si>
    <t>35. Producir, estandarizar y publicar un informe que cuantifique el numero de solicitudes recibidas, trasladadas, el tiempo de respuesta y la información denegada.</t>
  </si>
  <si>
    <t>Componente 6: Iniciativas adicionales</t>
  </si>
  <si>
    <t>Promover, apropiar y dar a conocer la política de compra y contratación pública</t>
  </si>
  <si>
    <t>36. En virtud del decreto 2106 del 21 de noviembre de 2019, "Por el cual se dictan normas para simplificar, suprimir y reformar trámites, procesos y procedimientos innecesarios existentes en la administración pública se promoverá la guía / manual para estandarizar los requisitos para los contratos de prestación de servicios profesionales en el Estado.</t>
  </si>
  <si>
    <t>37. Promover alianzas con gremios y academia con el fin de promover espacios de conocimiento, teoría o aplicación de la ética en la contratación pública.</t>
  </si>
  <si>
    <t>38. Promover estrategias encaminadas a incrementar la integridad, transparencia en el uso de los recursos físicos, financieros, tecnológicos en el marco del código de integridad</t>
  </si>
  <si>
    <t>39. Guía / Instructivo / Documento generado por la ANCPCCE que incentive a la ciudadanía o grupos de valor a ejercer vigilancia sobre la gestión pública en la contratación pública como medio para la ejecución de los recursos públicos.</t>
  </si>
  <si>
    <t>40. En consideración a la gestión de la entidad en el diseño y la estructuración de los documentos tipo D.T.), el grupo de trabajo creado denominado - Observatorio de contratación - Debe crear un instrumento que permita a cualquier ciudadano conocer el estado de su implementación en el territorio nacional.</t>
  </si>
  <si>
    <t>3.  Capacitar y sensibilizar a los colaboradores de ANCP-CCE sobre la adecuada gestión de riesgos.</t>
  </si>
  <si>
    <t>5.  Reporte de monitoreo, revisión, verificación y estado de los riesgos de gestión y corrupción por cada área misional de la entidad y secretaría general</t>
  </si>
  <si>
    <t>.</t>
  </si>
  <si>
    <t xml:space="preserve">Se evidenció la ejecución de la actividad durante el seguimiento realizado al Plan Anticorrupción y de Atención al Ciudadano, correspondiente al primer cuatrimestre de la vigencia 2020. </t>
  </si>
  <si>
    <t>-</t>
  </si>
  <si>
    <t xml:space="preserve"> </t>
  </si>
  <si>
    <t xml:space="preserve">Formulación Manual de Identidad Corporativa y Manual de Comunicación Organizacional. </t>
  </si>
  <si>
    <t xml:space="preserve">Se evidenció la ejecución de la actividad durante el seguimiento realizado al Plan Anticorrupción y de Atención al Ciudadano, correspondiente al segundo cuatrimestre de la vigencia 2020. </t>
  </si>
  <si>
    <r>
      <t xml:space="preserve">Se evidenció en la página web de la Entidad, documento denominado </t>
    </r>
    <r>
      <rPr>
        <i/>
        <sz val="11"/>
        <color theme="1" tint="9.9978637043366805E-2"/>
        <rFont val="Arial Nova"/>
        <family val="2"/>
      </rPr>
      <t xml:space="preserve">"Caracterización de usuarios" </t>
    </r>
    <r>
      <rPr>
        <sz val="11"/>
        <color theme="1" tint="9.9978637043366805E-2"/>
        <rFont val="Arial Nova"/>
        <family val="2"/>
      </rPr>
      <t xml:space="preserve">el cual se aprobó en septiembre de 2020. </t>
    </r>
  </si>
  <si>
    <t xml:space="preserve">No se evidenció que se formulara procedimiento e instrumento de solicitud de información y que fuera aprobado y publicado por  parte de la Entidad. </t>
  </si>
  <si>
    <t>Se evidenció vídeo cargado en la plataforma YouTube, en el que se puede apreciar la participación del Director General en el congreso de Infraestructura.</t>
  </si>
  <si>
    <t xml:space="preserve">Se evidenció que se realizaron una trivia y una capacitación relacionadas con aspectos del Código de Integridad de la Entidad, en las que participaron servidores públicos y colaboradores de la ANCP-CCE. </t>
  </si>
  <si>
    <t xml:space="preserve">Se evidenciaron el manual de Identidad Corporativa, documento PDF que registra fecha de elaboración el 28 de agosto de 2020 y el Manual de Comunicación Organizacional, el cual se aprobó por el líder del proceso de Comunicación Estratégica el 15/12/2020. </t>
  </si>
  <si>
    <t xml:space="preserve">Se observó de acuerdo con la evidencia aportada que la ANCP-CCE realizó interoperabilidad con el Sistema Unificado de Inversiones y Finanzas Públicas SUIFP del Departamento Nacional de Planeación DNP, con el propósito de que se valide información propia del código del Banco de Programas y Proyectos de Inversión Nacional BPIN en el momento de registrar un contrato. </t>
  </si>
  <si>
    <t xml:space="preserve">Se evidenció que se actualizó en término la sección de Transparencia de la página web de ANCP-CCE a la luz de la guía de cumplimiento de Transparencia Activa de la Procuraduría General de la Nación. </t>
  </si>
  <si>
    <t xml:space="preserve">Se evidenció la publicación del Registro de Activos de Información y del Índice de Información Clasificada y Reservada, en la página web de la Entidad. </t>
  </si>
  <si>
    <r>
      <t>Se evidenció en la página web de la Entidad la herramienta interactiva</t>
    </r>
    <r>
      <rPr>
        <i/>
        <sz val="11"/>
        <color theme="1" tint="9.9978637043366805E-2"/>
        <rFont val="Arial Nova"/>
        <family val="2"/>
      </rPr>
      <t xml:space="preserve"> "Tablero de Control pliegos tipo"</t>
    </r>
    <r>
      <rPr>
        <sz val="11"/>
        <color theme="1" tint="9.9978637043366805E-2"/>
        <rFont val="Arial Nova"/>
        <family val="2"/>
      </rPr>
      <t xml:space="preserve"> disponible para consulta de la ciudadanía. </t>
    </r>
  </si>
  <si>
    <t xml:space="preserve">Se evidenció que se realizó capacitación sobre el Sistema de Administración de Riesgos SAR de la Agencia Nacional de Contratación Pública - Colombia Compra Eficiente ANCP-CCE a través de la plataforma TEAMS, a los colaboradores en noviembre de 2020. 
Por lo anterior, durante el tercer cuatrimestre de la vigencia 2020 se realizó en término la segunda de las dos (2) capacitaciones programadas para el año. </t>
  </si>
  <si>
    <t xml:space="preserve">Capacitación en el Sistema de Administración de Riesgos SAR. </t>
  </si>
  <si>
    <t xml:space="preserve">Se evidenció que en el Comité Institucional de Coordinación de Control Interno CICCI del 12 de agosto de 2020, el área de Planeación presentó a los integrantes de dicho comité el monitoreo de riesgos con corte a junio de 2020, aspecto que fue revisado por la Línea Estratégica de la Entidad. </t>
  </si>
  <si>
    <t xml:space="preserve">Realización del seguimiento a la gestión de riesgos de corrupción por parte de la Línea Estratégica. </t>
  </si>
  <si>
    <r>
      <t xml:space="preserve">Se evidenció que para los meses de junio y agosto se enviaron a través de correo electrónico </t>
    </r>
    <r>
      <rPr>
        <i/>
        <sz val="11"/>
        <color theme="1" tint="9.9978637043366805E-2"/>
        <rFont val="Arial Nova"/>
        <family val="2"/>
      </rPr>
      <t>"Entérate"</t>
    </r>
    <r>
      <rPr>
        <sz val="11"/>
        <color theme="1" tint="9.9978637043366805E-2"/>
        <rFont val="Arial Nova"/>
        <family val="2"/>
      </rPr>
      <t xml:space="preserve"> dos (2) piezas gráficas en el marco de una campaña de  apropiación y cultura de gestión del riesgo. </t>
    </r>
  </si>
  <si>
    <t xml:space="preserve">Una campaña de apropiación y cultura de gestión de riesgo a través del envío de dos (2) piezas gráficas </t>
  </si>
  <si>
    <t xml:space="preserve">Informes de socialización de riesgos de gestión y corrupción por procesos, a cargo de las áreas. </t>
  </si>
  <si>
    <t xml:space="preserve">Se evidenció que durante el tercer cuatrimestre de la vigencia 2020 se hicieron mesas de trabajo entre integrantes de los diferentes procesos de la Entidad e integrantes del área de Planeación, en las que se socializaron aspectos relacionados con los riesgos identificados por proceso. Según los soportes revisados, aportados por la Segunda Línea de Defensa; resultado de las mesas de trabajo el área de Planeación envió informes ejecutivos por procesos en lo que se aprecian aspectos relevantes de sus riesgos identificados. 
De acuerdo con lo programado, los responsables de emitir los informes de resultados del monitoreo, revisión, verificación y estado de los riesgos de gestión y corrupción, por área, eran los líderes de las Subdirecciones y la Secretaría General de la Entidad; por lo que se puntúa al 100% la actividad, no obstante, la evidencia suministrada no guarda relación directa con la forma en como debía ejecutarse la acción según lo proyectado. </t>
  </si>
  <si>
    <t xml:space="preserve">Se evidenció que se llevó a cabo la consolidación del monitoreo de riesgos efectuado por las áreas a través de la herramienta de Revisión y Análisis Estratégico RAE así como la realización del reporte de gestión de riesgos de la Entidad, por parte del área de Planeación y este fue socializado de forma mensual a través de correo electrónico a los líderes de procesos e integrantes de sus equipos de trabajo. </t>
  </si>
  <si>
    <t xml:space="preserve">Consolidación del monitoreo realizado por las áreas, realización del reporte de gestión de riesgos de la entidad, socialización a los líderes de proceso. </t>
  </si>
  <si>
    <t xml:space="preserve">Formulación y ejecución del Plan de Mejoramiento PQRS. </t>
  </si>
  <si>
    <t xml:space="preserve">Se evidenció la formulación de la Manifestación de Impacto Regulatorio de Registro de Proveedores, documento emitido en septiembre de 2020 y publicado en la página web de la Entidad, así como la construcción de un procedimiento para el registro de proveedores en SECOP II  que se publicó de igual forma en el portal web de la ANCP-CCE. De acuerdo con la evidencia aportada, no se observó que con corte a diciembre de 2020 se realizara el registro del trámite en el Sistema Único de Información de Trámites SUIT. 
Por lo anterior, se asigna 80% de ejecución total de la actividad, toda vez que se realizaron cuatro (4) de los cinco ( 5) ítems planteados en la meta. </t>
  </si>
  <si>
    <t xml:space="preserve">Convocatoria para realizar mesa de trabajo al Departamento Administrativo de la Función Pública DAFP, Realización de la mesa de trabajo respectiva, formulación de la Manifestación de Impacto Regulatorio y del procedimiento para el registro de proveedores. </t>
  </si>
  <si>
    <t xml:space="preserve">De acuerdo con las evidencias aportadas, se observó que se realizaron en términos tres (3) capacitaciones con base en la guía de Compras Públicas Sostenibles, por parte del a Subdirecciones de Negocios y Gestión Contractual. </t>
  </si>
  <si>
    <t xml:space="preserve">Realización de tres (3) capacitaciones acerca de la Guía de Compras Públicas Sostenibles. </t>
  </si>
  <si>
    <t xml:space="preserve">Formulación de los documentos de Estrategia de Rendición de Cuentas y Descripción de la Estrategia de Rendición de Cuentas 2020. </t>
  </si>
  <si>
    <r>
      <t xml:space="preserve">Se evidenció documento denominado </t>
    </r>
    <r>
      <rPr>
        <i/>
        <sz val="11"/>
        <color theme="1" tint="9.9978637043366805E-2"/>
        <rFont val="Arial Nova"/>
        <family val="2"/>
      </rPr>
      <t>"Descripción de Estrategia de Rendición de Cuentas 2020"</t>
    </r>
    <r>
      <rPr>
        <sz val="11"/>
        <color theme="1" tint="9.9978637043366805E-2"/>
        <rFont val="Arial Nova"/>
        <family val="2"/>
      </rPr>
      <t xml:space="preserve"> emitido en septiembre  y publicado en la página web de la Entidad. Este documento define: 
1. Equipo de trabajo
2. Diagnóstico del estado de la Rendición de Cuentas RdC
3. Caracterización de los ciudadanos y grupos de interés
4. Identificación de necesidades de la información
5. Capacidad operativa y disponibilidad de recursos</t>
    </r>
  </si>
  <si>
    <t>Construcción del documento de Caracterización de Usuarios</t>
  </si>
  <si>
    <t>Desarrollo de dos (2) espacios de diálogo sobre la gestión, oferta e información institucional.</t>
  </si>
  <si>
    <t xml:space="preserve">Se evidenció documento PDF que relaciona los espacios en los que participó el Director General durante la vigencia 2020 y comunicó información propia de la gestión de la Entidad. </t>
  </si>
  <si>
    <t xml:space="preserve">Realización de la interoperabilidad entre el SECOP II y el SUIFP del DNP. </t>
  </si>
  <si>
    <r>
      <t xml:space="preserve">Se evidenció documento publicado en la página web de la Entidad, denominado </t>
    </r>
    <r>
      <rPr>
        <i/>
        <sz val="11"/>
        <color theme="1" tint="9.9978637043366805E-2"/>
        <rFont val="Arial Nova"/>
        <family val="2"/>
      </rPr>
      <t>" Informe de Rendición de Cuentas y participación ciudadana 2020"</t>
    </r>
    <r>
      <rPr>
        <sz val="11"/>
        <color theme="1" tint="9.9978637043366805E-2"/>
        <rFont val="Arial Nova"/>
        <family val="2"/>
      </rPr>
      <t xml:space="preserve"> en el que se presentan los resultados de la aplicación de treinta y siete (37) encuestas. </t>
    </r>
  </si>
  <si>
    <t>Aplicación de encuestas de satisfacción a los asistentes a los escenarios de Rendición de Cuentas.</t>
  </si>
  <si>
    <r>
      <t>Se evidenció documento PDF denominado</t>
    </r>
    <r>
      <rPr>
        <i/>
        <sz val="11"/>
        <color theme="1" tint="9.9978637043366805E-2"/>
        <rFont val="Arial Nova"/>
        <family val="2"/>
      </rPr>
      <t xml:space="preserve"> "Respuestas consolidadas de RDC"</t>
    </r>
    <r>
      <rPr>
        <sz val="11"/>
        <color theme="1" tint="9.9978637043366805E-2"/>
        <rFont val="Arial Nova"/>
        <family val="2"/>
      </rPr>
      <t xml:space="preserve"> publicado en la página web de la Entidad, en el que se documentó la solución a las inquietudes presentadas por la ciudadanía en el marco de la ejecución de la Rendición de Cuentas 2020 de la ANCP-CCE.  </t>
    </r>
  </si>
  <si>
    <r>
      <t xml:space="preserve">Se evidenció que se estructuró el indicador </t>
    </r>
    <r>
      <rPr>
        <i/>
        <sz val="11"/>
        <color theme="1" tint="9.9978637043366805E-2"/>
        <rFont val="Arial Nova"/>
        <family val="2"/>
      </rPr>
      <t>"Índice de satisfacción de los grupos de valor"</t>
    </r>
    <r>
      <rPr>
        <sz val="11"/>
        <color theme="1" tint="9.9978637043366805E-2"/>
        <rFont val="Arial Nova"/>
        <family val="2"/>
      </rPr>
      <t xml:space="preserve"> cuya frecuencia de medición es semestral.  A 31/12/2020 se había realizó la medición correspondiente a primer semestre de mencionado año.   </t>
    </r>
  </si>
  <si>
    <t xml:space="preserve">Creación de la ficha técnica del indicador "Índice de satisfacción de los grupos de valor". </t>
  </si>
  <si>
    <t xml:space="preserve">Se evidenció que se realizaron mejoras en la visualización de los canales de atención de la Entidad los cuales se ven reflejados en la sección de Atención al Ciudadano de la página web de la ANCP-CCE. Lo anterior, en el marco de la actualización de dicho portal web. </t>
  </si>
  <si>
    <t>Realización de mejoras en la visualización de los canales de atención y servicio al ciudadano, dispuestos en la página web  de la Entidad.</t>
  </si>
  <si>
    <t xml:space="preserve">Se evidenció que en la sección de noticias de la página web de la Entidad se publicó un acceso directo a los canales de atención personalizada disponibles para la comunicación con los ciudadanos. De igual manera, se observó la publicación de la relación de estos en las redes  sociales de la ANCP-CCE. </t>
  </si>
  <si>
    <t xml:space="preserve">Divulgación de la relación de canales de atención para la interacción con ciudadanos, en el portal web y redes sociales de la ANCP-CCE. </t>
  </si>
  <si>
    <t xml:space="preserve">Se evidenció que la Entidad realizó vídeo dirigido a personas con discapacidad auditiva, en el cual comunicó los canales de atención disponibles a la ciudadanía. El vídeo se visualizó en el canal que la ANCP-CCE tiene en la plataforma YouTube. </t>
  </si>
  <si>
    <t xml:space="preserve">Producción de vídeo dirigido a las personas con discapacidad auditiva, publicado en YouTube. </t>
  </si>
  <si>
    <r>
      <t xml:space="preserve">Se evidenció documento PDF denominado </t>
    </r>
    <r>
      <rPr>
        <i/>
        <sz val="11"/>
        <color theme="1" tint="9.9978637043366805E-2"/>
        <rFont val="Arial Nova"/>
        <family val="2"/>
      </rPr>
      <t>"Protocolo de Atención PQRSD"</t>
    </r>
    <r>
      <rPr>
        <sz val="11"/>
        <color theme="1" tint="9.9978637043366805E-2"/>
        <rFont val="Arial Nova"/>
        <family val="2"/>
      </rPr>
      <t xml:space="preserve"> de fecha 23/09/2020, así como correo electrónico de envío de socialización de este a los servidores públicos y colaboradores de la Entidad el 30/09/2020. </t>
    </r>
  </si>
  <si>
    <t xml:space="preserve">Creación del protocolo de Servicio al Ciudadano y socialización de este a los colaboradores de la Entidad. </t>
  </si>
  <si>
    <r>
      <t xml:space="preserve">Se evidenció documento PDF denominado </t>
    </r>
    <r>
      <rPr>
        <i/>
        <sz val="11"/>
        <color theme="1" tint="9.9978637043366805E-2"/>
        <rFont val="Arial Nova"/>
        <family val="2"/>
      </rPr>
      <t xml:space="preserve">"Informe cuantificación de los canales de Atención de la ANCP-CCE" </t>
    </r>
    <r>
      <rPr>
        <sz val="11"/>
        <color theme="1" tint="9.9978637043366805E-2"/>
        <rFont val="Arial Nova"/>
        <family val="2"/>
      </rPr>
      <t xml:space="preserve">  de fecha 06/11/2020 en el que se tabularon los resultados de encuestas aplicadas. 
Por lo anterior, la actividad se realizó extemporáneamente, toda vez que estaba proyectada a ejecutarse con corte a octubre y el informe se realizó en noviembre. </t>
    </r>
  </si>
  <si>
    <t xml:space="preserve">Formulación informe de resultados de la aplicación de encuestas de satisfacción de atención por parte de la Entidad. </t>
  </si>
  <si>
    <t xml:space="preserve">Se evidenciaron dos (2) de los tres boletines / Piezas de información programados a realizar para divulgar la gestión de la Entidad. El soporte aportado como evidencia del tercer boletín corresponde a la invitación a la Audiencia pública de Rendición de Cuentas 2020 de la ANCP-CCE; por lo que no contiene las características para considerarse como un tercer entregable de la acción programada. 
Por lo anterior, se puntúa la actividad con un 67% de ejecución total. </t>
  </si>
  <si>
    <t>Formulación boletines / Piezas de información programados a realizar para divulgar la gestión de la Entidad.</t>
  </si>
  <si>
    <t xml:space="preserve">Actualización sección de Transparencia de la página web de la ANCP-CCE. </t>
  </si>
  <si>
    <t xml:space="preserve">Se observó que se diseñó infografía para orientar a los ciudadanos en la respuesta a las solicitudes de información pública y se socializó en la página de Facebook de la ANCP-CCE en cuatro (4) oportunidades. </t>
  </si>
  <si>
    <t xml:space="preserve">Realización infografía para orientar a los ciudadanos en la respuesta a las solicitudes de información pública. </t>
  </si>
  <si>
    <t xml:space="preserve">No se evidenció que se realizara la actividad. </t>
  </si>
  <si>
    <t xml:space="preserve">Formulación y publicación del Registro de Activos de Información y del Índice de Información Clasificada y Reservada. </t>
  </si>
  <si>
    <r>
      <t xml:space="preserve">Se evidenció documento PDF denominado </t>
    </r>
    <r>
      <rPr>
        <i/>
        <sz val="11"/>
        <color theme="1" tint="9.9978637043366805E-2"/>
        <rFont val="Arial Nova"/>
        <family val="2"/>
      </rPr>
      <t>"Manual para la Contratación de Servicios profesionales y de Apoyo a la Gestión"</t>
    </r>
    <r>
      <rPr>
        <sz val="11"/>
        <color theme="1" tint="9.9978637043366805E-2"/>
        <rFont val="Arial Nova"/>
        <family val="2"/>
      </rPr>
      <t xml:space="preserve">, de fecha 21/12/2020, el cual fue aprobado por el Subdirector de Gestión Contractual. </t>
    </r>
  </si>
  <si>
    <r>
      <t xml:space="preserve">Formulación </t>
    </r>
    <r>
      <rPr>
        <i/>
        <sz val="11"/>
        <color theme="1" tint="9.9978637043366805E-2"/>
        <rFont val="Arial Nova"/>
        <family val="2"/>
      </rPr>
      <t xml:space="preserve">"Manual para la Contratación de Servicios profesionales y de Apoyo a la Gestión". </t>
    </r>
  </si>
  <si>
    <t>Asistencia del Director General al congreso de Infraestructura</t>
  </si>
  <si>
    <r>
      <t xml:space="preserve">Se evidenció documento PDF denominado </t>
    </r>
    <r>
      <rPr>
        <i/>
        <sz val="11"/>
        <color theme="1" tint="9.9978637043366805E-2"/>
        <rFont val="Arial Nova"/>
        <family val="2"/>
      </rPr>
      <t>"Guía para el Control Social a la Contratación en la gestión pública"</t>
    </r>
    <r>
      <rPr>
        <sz val="11"/>
        <color theme="1" tint="9.9978637043366805E-2"/>
        <rFont val="Arial Nova"/>
        <family val="2"/>
      </rPr>
      <t xml:space="preserve"> Versión 1. de fecha 30/09/2020 el cual está publicado en la página web de la Entidad. </t>
    </r>
  </si>
  <si>
    <r>
      <t xml:space="preserve">Formulación de la </t>
    </r>
    <r>
      <rPr>
        <i/>
        <sz val="11"/>
        <color theme="1" tint="9.9978637043366805E-2"/>
        <rFont val="Arial Nova"/>
        <family val="2"/>
      </rPr>
      <t xml:space="preserve">"Guía para el Control Social a la Contratación en la gestión pública". </t>
    </r>
  </si>
  <si>
    <t xml:space="preserve">Formulación del tablero de control de uso de Pliegos Tipo, publicado en la página web de la Entidad. </t>
  </si>
  <si>
    <t xml:space="preserve">Se evidenció que se proyectaron y ejecutaron  acciones de mejora en un plan de mejoramiento formulado como resultado de los seguimientos realizados por el equipo de Control interno en calidad de Tercera Línea de Defensa sobre la gestión de las PQRS por parte de la Entidad.  </t>
  </si>
  <si>
    <t>IDENTIFICACIÓN DEL RIESGO</t>
  </si>
  <si>
    <t>RIESGO INHERENTE</t>
  </si>
  <si>
    <t xml:space="preserve">
DISEÑO DEL CONTROL
</t>
  </si>
  <si>
    <t>VALORACIÓN DE CONTROLES</t>
  </si>
  <si>
    <t>RIESGO RESIDUAL</t>
  </si>
  <si>
    <t>PLAN DE TRATAMIENTO DE RIESGOS</t>
  </si>
  <si>
    <t xml:space="preserve">ANÁLISIS Y ASOCIACIÓN CON ACTIVOS DE INFORMACIÓN (CUANDO APLICA) </t>
  </si>
  <si>
    <t>ANÁLISIS DEL RIESGO</t>
  </si>
  <si>
    <t>EVALUACIÓN DE RIESGOS</t>
  </si>
  <si>
    <t>1. Responsable</t>
  </si>
  <si>
    <t>2. Periodicidad</t>
  </si>
  <si>
    <t>3. Propósito</t>
  </si>
  <si>
    <t>4. Como se realiza el control</t>
  </si>
  <si>
    <t>5. Que pasa con las observaciones y desviaciones</t>
  </si>
  <si>
    <t>6. Evidencia de la ejecución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</si>
  <si>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</si>
  <si>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</si>
  <si>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</si>
  <si>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</si>
  <si>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</si>
  <si>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</si>
  <si>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 en el Impacto </t>
  </si>
  <si>
    <t>NIVEL DEL RIESGO DESPUES DE CONTROLES</t>
  </si>
  <si>
    <t>ACCIONES ORIENTADAS A FORTALECER EL CONTROL</t>
  </si>
  <si>
    <t>PROCESOS</t>
  </si>
  <si>
    <t xml:space="preserve">RIESGO </t>
  </si>
  <si>
    <t>DESCRIPCIÓN DEL RIESGO</t>
  </si>
  <si>
    <t>TIPOLOGÍA</t>
  </si>
  <si>
    <r>
      <rPr>
        <b/>
        <sz val="8"/>
        <rFont val="Arial"/>
        <family val="2"/>
      </rPr>
      <t>El Riesgo inherente de seguridad digital se asocia a:</t>
    </r>
    <r>
      <rPr>
        <b/>
        <sz val="8"/>
        <color theme="0"/>
        <rFont val="Arial"/>
        <family val="2"/>
      </rPr>
      <t xml:space="preserve">
</t>
    </r>
    <r>
      <rPr>
        <b/>
        <sz val="8"/>
        <color theme="1"/>
        <rFont val="Arial"/>
        <family val="2"/>
      </rPr>
      <t>(Confidencialidad, Integridad y Disponibilidad)</t>
    </r>
  </si>
  <si>
    <t>ACTIVO
(Seguridad de la Información /Digital)</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</si>
  <si>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</si>
  <si>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</si>
  <si>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</si>
  <si>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</si>
  <si>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</si>
  <si>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</si>
  <si>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</si>
  <si>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</si>
  <si>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</si>
  <si>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</si>
  <si>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</si>
  <si>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</si>
  <si>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</si>
  <si>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</si>
  <si>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</si>
  <si>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</si>
  <si>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</si>
  <si>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</si>
  <si>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</si>
  <si>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r>
      <rPr>
        <b/>
        <sz val="8"/>
        <rFont val="Arial"/>
        <family val="2"/>
      </rPr>
      <t>• Fuerte:</t>
    </r>
    <r>
      <rPr>
        <sz val="8"/>
        <rFont val="Arial"/>
        <family val="2"/>
      </rPr>
      <t xml:space="preserve"> El control se ejecuta de manera consistente por  parte del responsable.
</t>
    </r>
    <r>
      <rPr>
        <b/>
        <sz val="8"/>
        <rFont val="Arial"/>
        <family val="2"/>
      </rPr>
      <t>• Moderado:</t>
    </r>
    <r>
      <rPr>
        <sz val="8"/>
        <rFont val="Arial"/>
        <family val="2"/>
      </rPr>
      <t xml:space="preserve"> El control se ejecuta algunas veces por  parte del responsable.
</t>
    </r>
    <r>
      <rPr>
        <b/>
        <sz val="8"/>
        <rFont val="Arial"/>
        <family val="2"/>
      </rPr>
      <t>• Débil:</t>
    </r>
    <r>
      <rPr>
        <sz val="8"/>
        <rFont val="Arial"/>
        <family val="2"/>
      </rPr>
      <t xml:space="preserve"> El control no se ejecuta por parte del responsable.</t>
    </r>
  </si>
  <si>
    <t>• FUERTE: 100
• MODERADO: 50
• DÉBIL: 0</t>
  </si>
  <si>
    <t>SÍ / NO</t>
  </si>
  <si>
    <r>
      <t xml:space="preserve">• FUERTE: </t>
    </r>
    <r>
      <rPr>
        <sz val="8"/>
        <rFont val="Arial"/>
        <family val="2"/>
      </rPr>
      <t>El promedio de la solidez individual (3) de cada control al sumarlos y ponderarlos es igual a 100.</t>
    </r>
    <r>
      <rPr>
        <b/>
        <sz val="8"/>
        <rFont val="Arial"/>
        <family val="2"/>
      </rPr>
      <t xml:space="preserve">
• MODERADO: </t>
    </r>
    <r>
      <rPr>
        <sz val="8"/>
        <rFont val="Arial"/>
        <family val="2"/>
      </rPr>
      <t>El promedio de la solidez individual (3)  de cada control al sumarlos y ponderarlos está entre 50 y 99</t>
    </r>
    <r>
      <rPr>
        <b/>
        <sz val="8"/>
        <rFont val="Arial"/>
        <family val="2"/>
      </rPr>
      <t xml:space="preserve">
• DÉBIL: </t>
    </r>
    <r>
      <rPr>
        <sz val="8"/>
        <rFont val="Arial"/>
        <family val="2"/>
      </rPr>
      <t>El promedio de la solidez individual (3) de cada control al sumarlos y ponderarlos es  menor a 50.</t>
    </r>
  </si>
  <si>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</si>
  <si>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</si>
  <si>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</si>
  <si>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</si>
  <si>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</si>
  <si>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</si>
  <si>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</si>
  <si>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</si>
  <si>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</si>
  <si>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</si>
  <si>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</si>
  <si>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Acuerdos Marco e Instrumentos de Agregación de Demanda</t>
  </si>
  <si>
    <t xml:space="preserve">Direccionamiento de un AMP y/o IAD a favor de un tercero, manipulando, alterando  o divulgando  información privada o confidencial aportada para la estructuración de AMP y/o IAD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</si>
  <si>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</si>
  <si>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Riesgo_de_Corrupción</t>
  </si>
  <si>
    <t>Estructurar AM o IAD, con modelos de negocio que favorezcan a proveedores en particular.</t>
  </si>
  <si>
    <t xml:space="preserve">Disminución de  la participación de proveedores beneficiando a un  particular. </t>
  </si>
  <si>
    <t>4. El evento probablemente ocurrirá en la mayoría de las circunstancias
Orientador (Al menos de 1 vez en el último año)</t>
  </si>
  <si>
    <t>4. Mayor</t>
  </si>
  <si>
    <t>PREVENTIVOS</t>
  </si>
  <si>
    <t xml:space="preserve">CCE Instalaciones </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</si>
  <si>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</si>
  <si>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 xml:space="preserve"> Estructurador / Gestor</t>
  </si>
  <si>
    <t>Cada vez que se requiera</t>
  </si>
  <si>
    <t>(i) Estructurar Acuerdos Marco con mayor pluralidad de  oferentes, generando precios competitivos y una mayor calidad de bienes y servicios (ii) Generar transparencia en los procesos de estructuración de los AM y IAD</t>
  </si>
  <si>
    <t xml:space="preserve">Durante la estructuración  del AM o IAD, toda  acción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t>
  </si>
  <si>
    <t>En caso que se presenten actos de corrupción, se debe informar a las entidades competentes dando cumplimiento a la Ley.</t>
  </si>
  <si>
    <t xml:space="preserve">(i) Actas de reunión                                                           (ii) PQRS remitidas por ciudadanos. </t>
  </si>
  <si>
    <t>Asignado</t>
  </si>
  <si>
    <t>Adecuado</t>
  </si>
  <si>
    <t>Oportuna</t>
  </si>
  <si>
    <t>Prevenir</t>
  </si>
  <si>
    <t>No confiable</t>
  </si>
  <si>
    <t>Se investigan y resuelven oportunamente</t>
  </si>
  <si>
    <t>Completa</t>
  </si>
  <si>
    <t>DÉBIL</t>
  </si>
  <si>
    <t>Directamente</t>
  </si>
  <si>
    <t>No Disminuye</t>
  </si>
  <si>
    <t>3. Posible</t>
  </si>
  <si>
    <t>REDUCIR EL RIESGO</t>
  </si>
  <si>
    <t>1. Desarrollar mesas de trabajo conjuntas  ( Estructurador, Gestor, Proveedores y Entidades Compradoras) en la etapa de formalización de los documentos del proceso, que permita garantizar la transparencia, equidad y efectividad en la estructuración del AMP y/o IAD</t>
  </si>
  <si>
    <t>Actas de todas las reuniones y/o mesas de trabajo</t>
  </si>
  <si>
    <t>Estructurador                              Gestor                                        Subdirector de Negocios</t>
  </si>
  <si>
    <t>Total de actas realizadas/ Total de Acuerdos Marco estructurados</t>
  </si>
  <si>
    <t xml:space="preserve">Normativa de la Contratación en la Administración Pública </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</si>
  <si>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</si>
  <si>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</si>
  <si>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 Dadivas
2. Presiones internas o externas</t>
  </si>
  <si>
    <t>1. Pérdida de la imagen institucional.
2. Pérdida de confianza en lo público.
3. Investigaciones fiscales y disciplinarias.</t>
  </si>
  <si>
    <t>3. El evento podría ocurrir en algún momento
Orientador (Al menos de 1 vez en los últimos 2 años)</t>
  </si>
  <si>
    <t>5. Catastrófico</t>
  </si>
  <si>
    <t xml:space="preserve">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Conceptos jurídicos: Documento expedido que surte las etapas de proyección, revisión y aprobación 
Manuales y guías: Ficha técnica.
Documentos tipo: Actas de mesas técnicas con cabezas de sector y entidades que contratan el servicio y matriz de comentarios.
Reforma Ley 80 de 1993: Actas de reunión </t>
  </si>
  <si>
    <t>Subdirector de Gestión Contractual</t>
  </si>
  <si>
    <t xml:space="preserve">Cada que se expide </t>
  </si>
  <si>
    <t>Verificar la proyección de las circulares, documentos tipo, y preparación de proyectos de ley y proyectos de decreto</t>
  </si>
  <si>
    <t xml:space="preserve">Realizar ajustes de fondo y de forma </t>
  </si>
  <si>
    <t xml:space="preserve">El responsable realiza ajustes solicitados </t>
  </si>
  <si>
    <r>
      <rPr>
        <b/>
        <sz val="8"/>
        <color theme="1"/>
        <rFont val="Arial"/>
        <family val="2"/>
      </rPr>
      <t>Conceptos jurídicos:</t>
    </r>
    <r>
      <rPr>
        <sz val="8"/>
        <color theme="1"/>
        <rFont val="Arial"/>
        <family val="2"/>
      </rPr>
      <t xml:space="preserve"> Documento expedido que surte las etapas de proyección, revisión y aprobación 
</t>
    </r>
    <r>
      <rPr>
        <b/>
        <sz val="8"/>
        <color theme="1"/>
        <rFont val="Arial"/>
        <family val="2"/>
      </rPr>
      <t>Manuales y guías:</t>
    </r>
    <r>
      <rPr>
        <sz val="8"/>
        <color theme="1"/>
        <rFont val="Arial"/>
        <family val="2"/>
      </rPr>
      <t xml:space="preserve"> Ficha técnica.
</t>
    </r>
    <r>
      <rPr>
        <b/>
        <sz val="8"/>
        <color theme="1"/>
        <rFont val="Arial"/>
        <family val="2"/>
      </rPr>
      <t>Documentos tipo:</t>
    </r>
    <r>
      <rPr>
        <sz val="8"/>
        <color theme="1"/>
        <rFont val="Arial"/>
        <family val="2"/>
      </rPr>
      <t xml:space="preserve"> Actas de mesas técnicas con cabezas de sector y entidades que contratan el servicio y matriz de comentarios.
</t>
    </r>
    <r>
      <rPr>
        <b/>
        <sz val="8"/>
        <color theme="1"/>
        <rFont val="Arial"/>
        <family val="2"/>
      </rPr>
      <t>Reforma Ley 80 de 199</t>
    </r>
    <r>
      <rPr>
        <b/>
        <sz val="8"/>
        <rFont val="Arial"/>
        <family val="2"/>
      </rPr>
      <t>3</t>
    </r>
    <r>
      <rPr>
        <sz val="8"/>
        <color theme="1"/>
        <rFont val="Arial"/>
        <family val="2"/>
      </rPr>
      <t xml:space="preserve">: Actas de reunión </t>
    </r>
  </si>
  <si>
    <t>Confiable</t>
  </si>
  <si>
    <t>FUERTE</t>
  </si>
  <si>
    <t>1. Rara vez</t>
  </si>
  <si>
    <t>Verificación de instrumentos y herramientas jurídicas publicadas en la WEB vigente como parte del acceso a la información</t>
  </si>
  <si>
    <t>Lista de chequeo</t>
  </si>
  <si>
    <t>Técnico Asistencial</t>
  </si>
  <si>
    <t>Publicaciones actualizadas / Publicaciones disponibles</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</si>
  <si>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</si>
  <si>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</si>
  <si>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1. Pérdida de la imagen institucional.
2. Pérdida de confianza en lo público.
3. Investigaciones disciplinarias.</t>
  </si>
  <si>
    <t>3. Moderado</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</si>
  <si>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</si>
  <si>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Técnico asistencial</t>
  </si>
  <si>
    <t>Cada que se requiera</t>
  </si>
  <si>
    <t>Revisar la finalización de las unidades y el cuestionario</t>
  </si>
  <si>
    <t xml:space="preserve">Verificar en las bases de datos por documento y número de identificación de los registrados en las cohortes  </t>
  </si>
  <si>
    <t>Consulta en las bases de datos por correo electrónico de los registrados en las cohortes</t>
  </si>
  <si>
    <t xml:space="preserve">Bases de datos descargadas a través de la plataforma de cursos virtuales </t>
  </si>
  <si>
    <t>Disponer mecanismos de verificación de certificados a través de la plataforma de cursos virtuales</t>
  </si>
  <si>
    <t>Plataforma de cursos virtuales</t>
  </si>
  <si>
    <t>Nota de verificación</t>
  </si>
  <si>
    <t xml:space="preserve">Gestión Documental </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</si>
  <si>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</si>
  <si>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</si>
  <si>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1. Falta de control de los documentos o repositorios de información electrónica.
2. Falta de ética profesional.
3. Dadivas
4. Favores personales, políticos o de cualquier índole</t>
  </si>
  <si>
    <t>Sanciones administrativas y disciplinarias.
Reprocesos en la organización de la información.
Imposibilidad de recuperar información</t>
  </si>
  <si>
    <t>El Técnico Asistencial y/o el contratista archivista cada vez que se requiera, diligencian las planillas Control al acceso o consulta de la información</t>
  </si>
  <si>
    <t>Técnico Asistencial
Contratista Archivista</t>
  </si>
  <si>
    <t xml:space="preserve">
Conocer quien tiene o ha tenido acceso a la información de los expedientes. Trazabilidad de consultas </t>
  </si>
  <si>
    <t>Cada vez que un colaborador de la agencia que cuente con permisos de acceso a la información, se suministra el documento y se registra en la planilla el acceso a consultas de información</t>
  </si>
  <si>
    <t>Se realiza la verificación de la información que se entrega o recibe de la manera que cumplan con los requerimientos de calidad</t>
  </si>
  <si>
    <t>Planilla de control de Préstamos</t>
  </si>
  <si>
    <t xml:space="preserve">Registrar los prestamos o consultas de la información </t>
  </si>
  <si>
    <t>Planillas de control de prestamos diligenciadas</t>
  </si>
  <si>
    <t>Secretaria General</t>
  </si>
  <si>
    <t>Documentos prestados/documentos registrados en préstamo</t>
  </si>
  <si>
    <t>El Técnico Asistencial y/o el contratista archivista cada vez que se requiera, concede los permisos a cada uno de los colaboradores de la entidad, de acuerdo a lo estipulado en la tabla de control de accesos</t>
  </si>
  <si>
    <t>Mantener los niveles de protección, acceso, uso, divulgación, difusión y seguridad de la información, de conformidad con la ley y los parámetros establecidos en la entidad y bajo los procesos a los que
pertenezca la información</t>
  </si>
  <si>
    <t>Con la construcción del Cuadro de Control de accesos de acuerdo a los diferentes niveles y características de la información.</t>
  </si>
  <si>
    <t>Se actualiza el cuadro de control de accesos conforme a las necesidades de la Agencia, de las dependencias y de los grupos de valor</t>
  </si>
  <si>
    <t>Tabla de control de accesos</t>
  </si>
  <si>
    <t>El Técnico Asistencial y/o el contratista archivista cada vez que se realiza la entrega de expedientes verifica las listas de chequeo de contenido de expedientes y dan el visto bueno.</t>
  </si>
  <si>
    <t xml:space="preserve">
Contar con el control de los documentos que componen el expediente de acuerdo a su tipología.</t>
  </si>
  <si>
    <t xml:space="preserve">Con la verificación de que los documentos que componen el expediente sean los establecidos en al hoja de control de acuerdo al tipo de expediente. </t>
  </si>
  <si>
    <t>Se hacen las observaciones de los documentos que no existan al productor de la información.</t>
  </si>
  <si>
    <t>Hoja de control documental</t>
  </si>
  <si>
    <t xml:space="preserve">Gestión Administrativa </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</si>
  <si>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</si>
  <si>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</si>
  <si>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Solicitud de características específicas que puedan cumplir sólo una parte sectorizada del mercado
Dadivas</t>
  </si>
  <si>
    <t>Tener un solo proveedor y/o un grupo poblacional pequeño de proveedores que impide tener un precio justo y una libre competencia
Afectación de la imagen y  reputación
Implicaciones de transparencia
Sanciones Disciplinarias</t>
  </si>
  <si>
    <t>1. El evento puede ocurrir solo en circunstancias excepcionales.
Orientador (No se ha presentado en los últimos 5 años)</t>
  </si>
  <si>
    <t>Los estudios y documentos previos son realizados y verificados por varias personas como son: el líder del proceso, la líder del área administrativa, abogados de la Secretaría General y por la Secretaria General</t>
  </si>
  <si>
    <t xml:space="preserve">
Líder del área administrativa
Abogados de la Secretaría General  
Secretaria General</t>
  </si>
  <si>
    <t>Revisar que las características y condiciones de los estudios y documentos previos y los pliegos de condiciones de los procesos de contratación se ajusten con la diversidad del mercado, permitiendo la libre competencia</t>
  </si>
  <si>
    <t>El líder de proceso o el líder administrativo realiza los documentos y estudios previos, estos documentos son revisados por los abogados de la secretaría general, cuando los abogados dan el visto bueno pasa a revisión de la Secretaria General</t>
  </si>
  <si>
    <t>Se realizan los ajustes a los documentos conforme a los conceptos jurídicos</t>
  </si>
  <si>
    <t xml:space="preserve">Estudios previos revisados y aprobados </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</si>
  <si>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</si>
  <si>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 xml:space="preserve">
Líder del área administrativa
Abogados de la Secretaría General  
Secretaria General
Analista T2 - 06 (Área contractual de la Secretaría General)</t>
  </si>
  <si>
    <t xml:space="preserve">Crear transparencia en los procesos de contratación generando la oportunidad a todos los interesados en el proceso de presentar sus observaciones al mismo, las cuáles son evaluadas y se tramitan para saber si son procedentes o no </t>
  </si>
  <si>
    <t xml:space="preserve">En los procesos de contratación existen un plazo determinado para que todos los interesados manifiesten las observaciones a los documentos y estudios previos y a los pliegos de condiciones. Cuando se tienen las observaciones son atendidas por el líder administrativo o por los abogados del área, dependiendo del tipo de observación y todas antes de ser publicadas son revisadas por la Secretaria General. </t>
  </si>
  <si>
    <t>Se responden las observaciones presentadas por los proponentes</t>
  </si>
  <si>
    <t>Documento con respuestas a las observaciones en SECOP II</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</si>
  <si>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</si>
  <si>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</si>
  <si>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Favores de cualquier índole
Dadivas
Motivaciones Personales</t>
  </si>
  <si>
    <t>Sanciones disciplinarias
Detrimento Patrimonial
Afectación de la imagen y  reputación</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</si>
  <si>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</si>
  <si>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Líder Administrativo
Secretaria General
Líder Área Financiera</t>
  </si>
  <si>
    <t>Mensual</t>
  </si>
  <si>
    <t>Informar al área financiera si el proveedor cumplió con todas las obligaciones contractuales pactadas con el fin de autorizar el pago. Adicionalmente dar a conocer las modificaciones del contrato</t>
  </si>
  <si>
    <t>El líder administrativo verifica la información y documentos del proveedor, realiza el informe de supervisión y lo reporta al área financiera, para que posteriormente la Secretaría General como ordenadora de gasto apruebe los pagos</t>
  </si>
  <si>
    <t>Si existen inconsistencias en la información del proveedor y el informe de supervisión se ajusta  con base en las observaciones de la secretaria General y no se aprueba el pago hasta que se encuentre conforme</t>
  </si>
  <si>
    <t>Informe de supervisión contratos SECOP y TVEC
Aceptar o rechazar los pagos en el SECOP II</t>
  </si>
  <si>
    <t xml:space="preserve">Gestión de Talento Humano </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</si>
  <si>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</si>
  <si>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</si>
  <si>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Intereses particulares de un funcionario
Dadivas para el desarrollo del proceso
Favores políticos y/o personales</t>
  </si>
  <si>
    <t>Generar intervención de los órganos de control
Procesos sancionatorio, penales y disciplinarios
Pérdida de confianza de la Entidad, afectando su reputación</t>
  </si>
  <si>
    <t>El Secretario General , contratista Líder de Talento Humano y Analista T2 grado 06 de Talento Humano cada vez que se selecciona un candidato diligencian el formato de requisitos, en caso de observaciones se realizan los ajustes previo a la contratación en caso de ser favorable</t>
  </si>
  <si>
    <t xml:space="preserve">Secretario General 
Contratista Líder de Talento Humano 
Contratista Líder de SG-SST
Técnico Asistencial </t>
  </si>
  <si>
    <t>Evita la vinculación y/o permanencia de funcionarios por factores que favorezcan intereses particulares</t>
  </si>
  <si>
    <t>Diligenciando el formato "control de requisitos" firmado por el contratista líder de Talento Humano y Secretario General para garantizar que el candidato cumpla con los requisitos mínimos para el cargo.</t>
  </si>
  <si>
    <t>Validar requisitos  de otros candidatos al proceso de selección antes de realizar nombramientos.</t>
  </si>
  <si>
    <t>Formato "control de requisitos"</t>
  </si>
  <si>
    <t>Campañas de sensibilización del Código de integridad conforme al cronograma del PIC y Programa de Bienestar</t>
  </si>
  <si>
    <t>Comunicados Internos
Listas de Asistencia a Capacitaciones Internas</t>
  </si>
  <si>
    <t>Secretaria General
Contratista Líder de Talento Humano</t>
  </si>
  <si>
    <t xml:space="preserve">% Cumplimiento cronogramas de trabajo que se reporta en la Hoja de Vida de indicadores de TH </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</si>
  <si>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</si>
  <si>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 xml:space="preserve">Secretario General 
Contratista Líder de Talento Humano 
</t>
  </si>
  <si>
    <t>Anualmente</t>
  </si>
  <si>
    <t>Permanencia de funcionarios con las competencias necesarios para el cargo.</t>
  </si>
  <si>
    <t>Diseñar un Plan Institucional de capacitación para la agencia y definir correctamente una evaluación de desempeño laboral para cada funcionario,  que permita mejorar el desempeño de los colaboradores a través de acciones orientadas a desarrollar y afianzar las competencias requeridas para  cada uno de los funcionarios de la agencia.</t>
  </si>
  <si>
    <t>Realizar un plan de mejoramiento en los indicadores de capacitación y establecer un plan de mejoramiento cuando el funcionario obtenga una calificación en la
evaluación de desempeño al finalizar el periodo igual o inferior al setenta y cinco por ciento (75%).</t>
  </si>
  <si>
    <t xml:space="preserve">Ficha Técnica de indicadores de Talento Humano
Evaluación de desempeño laboral de cada funcionario para cada una de las vigencias
Plan Institucional de Capacitación </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</si>
  <si>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</si>
  <si>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</si>
  <si>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Intereses particulares de un funcionario
Dadivas para el desarrollo del proceso
Error tecnológico en los protocolo es de seguridad en la gestión documental
Motivaciones personales</t>
  </si>
  <si>
    <t>Afectar la confidencialidad y reserva de datos de un funcionario
Generar pérdida de confianza de la Entidad, afectando su reputación
Procesos penales y disciplinarios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</si>
  <si>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</si>
  <si>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Controlar la información confidencial de historias laborales o de información del personal en cualquiera de las etapas del ciclo de vida del funcionario</t>
  </si>
  <si>
    <t>Conforme a lo definido en las TRD,  en los activos de información y las políticas de control de acceso, la información de la agencia debe ser controlada y tratada de acuerdo a su clasificación.</t>
  </si>
  <si>
    <t>Políticas de control de acceso y tratamiento de información</t>
  </si>
  <si>
    <t>Aplicar novedades de nómina injustificadas o inexistentes para para el favorecimiento propio o de un tercero</t>
  </si>
  <si>
    <t>Los gastos de personal que se perfeccionan a través de la liquidación de nómina y que por diferentes fatores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</si>
  <si>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Dadivas para el desarrollo del proceso
Relaciones sentimentales
Colusión de funcionarios</t>
  </si>
  <si>
    <t>Generar pérdida de recursos económicos
Afectar al grupo de funcionarios del proceso
Generar intervención de los órganos de control
Procesos sancionatorio, penales y disciplinarios</t>
  </si>
  <si>
    <t>El Secretario General , contratista Líder de Talento Humano y Analista de Talento Humano, cada vez que se revisen las novedades de nómina, deberán verificar que cada novedad cuente con un documento que lo justifique, la revisión de novedades debe estar firmada por los responsables de acuerdo al procedimiento de nomina,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</si>
  <si>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Secretario General 
Contratista Líder de Talento Humano 
Analista T2 grado 06</t>
  </si>
  <si>
    <t>Realizar los ajustes y trámites necesarios para generar el pago correcto de la nómina.</t>
  </si>
  <si>
    <t>Reporte resumen de nomina 
Actos administrativos firmados para el pago de viáticos.</t>
  </si>
  <si>
    <t xml:space="preserve">Gestión Financiera </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</si>
  <si>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</si>
  <si>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</si>
  <si>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</si>
  <si>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t>
  </si>
  <si>
    <t>Manual de funciones y roles de los funcionarios</t>
  </si>
  <si>
    <t>SI</t>
  </si>
  <si>
    <t>Cada vez</t>
  </si>
  <si>
    <t>Generar los controles roles y funciones mediante la especialidad para las actividades a realizar en la financiera</t>
  </si>
  <si>
    <t>Con la modificación de manuales de funciones y ajuste del Proceso y los procedimientos.</t>
  </si>
  <si>
    <t>Se debe ajustar conforme a la necesidad y formalizar actualización</t>
  </si>
  <si>
    <t>Manual de Funciones</t>
  </si>
  <si>
    <t>Con la plataforma se perfila los usuario y accesos a las funcionalidad relacionados con el ciclo financiero de acuerdo a las regulaciones vigentes del Ministerio de Hacienda y Crédito Publico.</t>
  </si>
  <si>
    <t>Se deberá ajustar los formatos del formulario para envío,</t>
  </si>
  <si>
    <t>Formato de usuarios/Habilitación de accesos y perfiles</t>
  </si>
  <si>
    <t>Solicitud de certificado de disponibilidad enviada por el ordenador del gasto.</t>
  </si>
  <si>
    <t>los gastos que se van a generar estén autorizados por el ordenador del gasto,</t>
  </si>
  <si>
    <t>Formato de solicitud de CDP diligenciado y firmado.</t>
  </si>
  <si>
    <t>Se devuelve el formato para que se realicen los ajustes pertinentes.</t>
  </si>
  <si>
    <t>Certificado de Disponibilidad Presupuestal - CDP</t>
  </si>
  <si>
    <t xml:space="preserve">Gestión Jurídica </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</si>
  <si>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</si>
  <si>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</si>
  <si>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Interese particulares
Dadivas
Favores personales de cualquier índole
Extorsión</t>
  </si>
  <si>
    <t>* Pérdida de procesos jurídicos
*  Detrimento patrimonial
* Reprocesos
* Sanciones legales</t>
  </si>
  <si>
    <t>Buzón notificaciones judiciales / control de correspondencia</t>
  </si>
  <si>
    <t>Contratista Secretaría General</t>
  </si>
  <si>
    <t xml:space="preserve">Recibir información relacionada con los procesos jurídicos activos </t>
  </si>
  <si>
    <t>En el buzón notificaciones judiciales se verifican los correos electrónicos entrantes y se remiten al destinatario correspondiente encargado de la Defensa Jurídica de la Agencia ( Apoderado Judicial)</t>
  </si>
  <si>
    <t>En caso de observaciones el encargado de la Defensoría Jurídica ( Apoderado Judicial) realiza el tramite que corresponda con la entidad remitente</t>
  </si>
  <si>
    <t>Indirectamente</t>
  </si>
  <si>
    <t>Informes de estado de los procesos judiciales incluyendo términos</t>
  </si>
  <si>
    <t>Apoderado Jurídica</t>
  </si>
  <si>
    <t>Bimestral / Cada vez que se requiera</t>
  </si>
  <si>
    <t>Informar el estado de los procesos jurídicos activos en los cuales esta involucrada la Agencia</t>
  </si>
  <si>
    <t>Con base en el estado de los procesos jurídicos activos se presenta un informe a la Secretaría General</t>
  </si>
  <si>
    <t>Se realizan los ajustes con base en las observaciones</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</si>
  <si>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</si>
  <si>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</si>
  <si>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Registro de procesos Judiciales en eKOGUI</t>
  </si>
  <si>
    <t>Control y actualización la litigiosidad de la entidad para la toma de decisiones</t>
  </si>
  <si>
    <t>(i) una vez notificada la actuación judicial o ejecutado un acto de representación, el apoderado realiza el registro y actualización de la información en la plataforma</t>
  </si>
  <si>
    <t>Se realizan los registros de modificación</t>
  </si>
  <si>
    <t>Atención y Servicio al Ciudadano</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</si>
  <si>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</si>
  <si>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</si>
  <si>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1. Falta de control de los documentos o repositorios de información asociada con las PQRS
2. Falta de ética profesional.
3. Dadivas
4. Favores personales, políticos o de cualquier índole</t>
  </si>
  <si>
    <t>1. Sanciones administrativas y disciplinarias.
2. Reprocesos 
3. Demandas</t>
  </si>
  <si>
    <t>Matriz de Control de control de PQRS</t>
  </si>
  <si>
    <t>Prevenir el incumplimiento a los requerimiento de las entidades y  ciudadanos en general.</t>
  </si>
  <si>
    <t>El Gestor documental de cada dependencia, realiza el diligenciamiento de la matriz para llevar el control de las PQRSD</t>
  </si>
  <si>
    <t>Se verifican las PQRSD asignadas y reasignar a quien corresponda.</t>
  </si>
  <si>
    <t>Radicado de entrada y salida en el aplicativo de PQRS</t>
  </si>
  <si>
    <t>Recepcionista</t>
  </si>
  <si>
    <t>Diario</t>
  </si>
  <si>
    <t>Aplicar los términos de ley a las PQRSD.</t>
  </si>
  <si>
    <t xml:space="preserve">El / la recepcionista clasifica y registra las PQRSD en el aplicativo para que este les asigne los términos de acuerdo con la clasificación. </t>
  </si>
  <si>
    <t>Se verifica la clasificación de las PQRSD asignadas y de acuerdo con la evolución del gestor documental de cada dependencia se reclasifica por un y se asigna a quien corresponda.</t>
  </si>
  <si>
    <t>Registro de PQRS por WEB, Física y/o e-mail</t>
  </si>
  <si>
    <t xml:space="preserve">El recepcionista clasifica y registra las PQRSD en el aplicativo para que este les asigne los términos de acuerdo con la clasificación. </t>
  </si>
  <si>
    <t>Gestión de Contratación</t>
  </si>
  <si>
    <t xml:space="preserve">Estudios previos aprobados los cuales estén direccionados  para beneficiar a un proveedor o un contratista en particular </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</si>
  <si>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</si>
  <si>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 xml:space="preserve">Falta de control en la elaboración de los documentos de los procesos precontractuales 
Conflicto de intereses de los funcionarios y contratistas que participan en la elaboración de los documentos </t>
  </si>
  <si>
    <t>Responsabilidad civil  disciplinaria, fiscal y penal</t>
  </si>
  <si>
    <t xml:space="preserve">Revisión por parte del equipo jurídico y técnico de la subdirección solicitante  y  revisión adicional por el ordenador del gasto. </t>
  </si>
  <si>
    <t>Secretaria General y Subdirectores</t>
  </si>
  <si>
    <t xml:space="preserve">Cada vez que se requiera </t>
  </si>
  <si>
    <t xml:space="preserve">Evitar que los documentos lleguen a ser publicado sin las revisiones y filtros correspondientes. </t>
  </si>
  <si>
    <t xml:space="preserve">Cada persona que interviene en la elaboración, revisión, aprobación y suscripción deben revisar y visar los documentos con un  visto bueno  </t>
  </si>
  <si>
    <t xml:space="preserve">Devolución para que se hagan los ajustes correspondientes </t>
  </si>
  <si>
    <t xml:space="preserve">Oficio solicitando los ajustes </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</si>
  <si>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</si>
  <si>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</si>
  <si>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Falta de planeación y falta de control en el seguimiento de las necesidades de la entidad .  </t>
  </si>
  <si>
    <t>Responsabilidad disciplinaria, fiscal y penal</t>
  </si>
  <si>
    <t xml:space="preserve">Revisar y aprobar el PAA y sus modificaciones  por parte  del equipo interdisciplinario del ordenador del gasto. </t>
  </si>
  <si>
    <t xml:space="preserve">Secretaria General y Subdirectores </t>
  </si>
  <si>
    <t xml:space="preserve">Evitar que se incluyen en el PAA necesidades encaminadas a favorecer a terceros. </t>
  </si>
  <si>
    <t xml:space="preserve">Revisión de documentación precontractual  y realizar reuniones (comité directivo) que apruebe dicho plan.     </t>
  </si>
  <si>
    <t xml:space="preserve">Modificación del PAA </t>
  </si>
  <si>
    <t xml:space="preserve">Actas de las reuniones del comité o devolución de documentos por parte del ordenador del gasto o su equipo. </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</si>
  <si>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</si>
  <si>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</si>
  <si>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Falta de control en la elaboración de los documentos de los procesos. Precontractuales
Conflicto de intereses de los funcionarios y contratistas que participan en la elaboración de los documentos </t>
  </si>
  <si>
    <t xml:space="preserve">Elaboración previa de  minutas y formatos para distintos tipos de contrato  que cuenten con clausulas prestablecidas y  revisión de la minuta del contrato antes de la suscripción.  </t>
  </si>
  <si>
    <t xml:space="preserve">Secretaria General </t>
  </si>
  <si>
    <t xml:space="preserve">Evitar la inclusión o exclusión de clausulas en las minutas de los contratos que  beneficien a terceros. </t>
  </si>
  <si>
    <t xml:space="preserve">elaborando minutas y formatos </t>
  </si>
  <si>
    <t xml:space="preserve">devolución para que se hagan los ajustes correspondientes  </t>
  </si>
  <si>
    <t xml:space="preserve">Minutas y formatos conforme a procedimientos establecidos </t>
  </si>
  <si>
    <t>Operaciones SECOP</t>
  </si>
  <si>
    <t>Favorecer los procesos de formación de SECOP a una entidad, usuario o particular sin cumplir el debido proceso y en detrimento de otros usuarios</t>
  </si>
  <si>
    <t>Darle prioridad a una entidad o usuario en la atención de los canales de servicio pasando por alto los criterios de atención establecidos en los canales y que el contratista (formador) obtenga un beneficio propio a cambio del beneficio al tercero</t>
  </si>
  <si>
    <t>* Dadivas
*Conflicto de interés
* Favores personales, políticos o de cualquier tipo</t>
  </si>
  <si>
    <t>*Desconfianza en los servicios prestados por CCE
*Incumplimiento de las ANS
*Incumplimiento del Código de Integridad
*Procesos legales</t>
  </si>
  <si>
    <t>Reporte de seguimiento de formación y actividades</t>
  </si>
  <si>
    <t>Líder de Formación</t>
  </si>
  <si>
    <t>Bimensual</t>
  </si>
  <si>
    <t>Verificar el cumplimiento de las capacitaciones/formaciones acordadas con la Entidad y el desarrollo de las actividades</t>
  </si>
  <si>
    <t>Cada dos meses se elabora el reporte de las actividades ejecutadas por los formadores en este tiempo.</t>
  </si>
  <si>
    <t>Se solicita al formador que envíe el reporte lo antes posible para hacer un seguimiento del cumplimiento de las actividades programadas</t>
  </si>
  <si>
    <t>Informe al líder de formación</t>
  </si>
  <si>
    <t>Cronograma de formaciones</t>
  </si>
  <si>
    <t>Líder Técnico y Funcional - Líder de Formación</t>
  </si>
  <si>
    <t>Cronograma alineado a las circulares de obligatoriedad</t>
  </si>
  <si>
    <t>Líder de Formación/Líder técnico y funcional de despliegue</t>
  </si>
  <si>
    <t>Semestral</t>
  </si>
  <si>
    <t>1. Para el cumplimiento efectivo de la Circular Externa No. 1 de 2019
2. Para el cumplimiento del Plan Nacional de Desarrollo
3. Para el cumplimiento del Plan Institucional</t>
  </si>
  <si>
    <t>Iniciando cada semestre, el equipo de formación, en cabeza del líder de formación y el Líder técnico y funcional de despliegue realizan la planeación de las actividades a desarrollar, teniendo en cuenta la población a la cual que se quiere llegar.</t>
  </si>
  <si>
    <t>Se realiza una reunión y se ajusta el cronograma teniendo en cuenta la población objetivo y la estrategia de la Agencia</t>
  </si>
  <si>
    <t>Actas de la reunión, cronogramas establecidos, lineamientos/directivas del Gobierno Nacional</t>
  </si>
  <si>
    <t>Programación de formación alineada al cumplimiento de las metas de la Agencia</t>
  </si>
  <si>
    <t>1. Para el cumplimiento efectivo de la Circular Externa No. 1 de 2019
2. Para el cumplimiento del Plan Nacional de Desarrollo
3. Para el cumplimiento del plan estratégico de la Agencia</t>
  </si>
  <si>
    <t>Iniciando cada semestre, el equipo de formación, en cabeza del líder de formación y el líder técnico y funcional realizan la planeación de las actividades a desarrollar, teniendo en cuenta la población que se quiere llegar.</t>
  </si>
  <si>
    <t>Realizar mesas de formación paralelas con particulares haciendo uso del material propiedad de la Agencia buscando un beneficio económico</t>
  </si>
  <si>
    <t>Que el contratista (formador) haga uso de material de propiedad intelectual de Colombia Compra Eficiente (por ejemplo la plataforma de formación de SECOP II) para obtener lucro al realizar asesorías a usuarios del Sistema de Compra Pública</t>
  </si>
  <si>
    <t xml:space="preserve">
*Uso indebido de la plataforma de formación (Fraude)
* Dadivas
*Conflicto de interés
* Favores personales, políticos o de cualquier tipo
* Inconformidad de las condiciones laborales y contractuales</t>
  </si>
  <si>
    <t>*Desconfianza en los servicios prestados por CCE
*Incumplimiento del Código de Integridad
*Procesos legales</t>
  </si>
  <si>
    <t>Líder de Talento Humano</t>
  </si>
  <si>
    <t>Interiorizar  los valores que debe tener el Servidor Público en el desarrollo de sus funciones</t>
  </si>
  <si>
    <t>A través del proceso de Talento Humano se desarrollan campañas de apropiación de los valores dirigido a los servidores públicos de la Agencia</t>
  </si>
  <si>
    <t>Con base en las observaciones se evalúan y se tienen en cuenta para las futuras socializaciones</t>
  </si>
  <si>
    <t>Piezas de comunicación Código de Integridad
Capacitaciones de Código de Integridad</t>
  </si>
  <si>
    <t>Seguimiento y control de las cuentas en el ambiente de formación asignadas al equipo; inclusión en los materiales de formación del  licenciamiento de uso libre con atribución al desarrollador del contenido, en este caso CCE.</t>
  </si>
  <si>
    <t>Archivo de control de asignación de las cuentas - Texto incluido sobre el  licenciamiento de uso libre con atribución al desarrollador del contenido</t>
  </si>
  <si>
    <t>Líder Técnico y Funcional - Líder de Formación - Analista T2 - 04 de aplicaciones</t>
  </si>
  <si>
    <t>*Cuentas del ambiente de formación utilizadas por terceros
*Materiales de formación con el texto de licenciamiento de uso libre con atribución al desarrollador del contenido</t>
  </si>
  <si>
    <t>Asignación de Usuarios y Contraseñas a los formadores.</t>
  </si>
  <si>
    <t>Líder técnico y funcional de despliegue</t>
  </si>
  <si>
    <t>Controlar quién tiene acceso a la plataforma de prueba de SECOP II, para evitar el uso de la misma por parte de personas externas a la Agencia</t>
  </si>
  <si>
    <t>El formador crea sus usuarios en la plataforma de prueba de SECOP II y solicita la activación de los mismos al administrador de la plataforma de prueba.
El administrador de la plataforma de prueba actualmente está en el área de aplicaciones</t>
  </si>
  <si>
    <t>El administrador de la plataforma de prueba desactiva los usuarios que no están asignados o en uso de los formadores del equipo</t>
  </si>
  <si>
    <t>Informe o reporte al administrador de la plataforma de prueba</t>
  </si>
  <si>
    <t>Horarios de disponibilidad de la plataforma de formación</t>
  </si>
  <si>
    <t>Líder técnico y funcional de despliegue/Encargado de Infraestructura</t>
  </si>
  <si>
    <t>Garantizar el funcionamiento de la plataforma de prueba de SECOP II dentro del horario de las capacitaciones dadas por el equipo de formación, y garantizar la disponibilidad de la plataforma de prueba.</t>
  </si>
  <si>
    <t>El líder técnico y funcional de despliegue/Encargado de Infraestructura, verifica y activa la plataforma de prueba en los horarios hábiles salvo algún requerimiento extraordinario, dependiendo de las capacitaciones programadas</t>
  </si>
  <si>
    <t>El formador notifica al líder, en caso de que no se encuentre activada/habilitada la plataforma de prueba y el líder solicita la activación correspondiente</t>
  </si>
  <si>
    <t>Reporte del encargado de activación de la plataforma</t>
  </si>
  <si>
    <t>Evaluación Independiente</t>
  </si>
  <si>
    <t xml:space="preserve">Omisión, adulteración o modificación de hallazgos derivados del seguimiento y de la evaluación independiente para beneficio propio o de terceros </t>
  </si>
  <si>
    <t xml:space="preserve">En cumplir miento del Plan Anual de Auditoría se pueden presentar factores que afecten la independencia y objetividad del ejercicio auditor, tales como la satisfacción de intereses particulares que impidan cumplir el objetivo del proceso de evaluación independiente. </t>
  </si>
  <si>
    <t>1. La información presentada como soporte de los resultados de un trabajo de auditoría, no es precisa, confiable, ni clara  (Manipulación de la información).    
2. Los trabajos realizados se efectúan para la obtención de intereses con beneficios propios.  
3. Los informes que se presentan a la Alta dirección son imprecisos y no reflejan el desempeño institucional.      
4. Los informes de resultados de las auditorias, no reflejan la contundencia de lo evidenciado (Falta de transparencia en la gestión).     
5. No reportar oportunamente a los organismos de control  los hechos de corrupción.
6. No comunicar conflicto de interés en el desarrollo del ejercicio auditor.</t>
  </si>
  <si>
    <t xml:space="preserve">1.Investigación por parte de las Entidades de Control. 
2. Cuestionamientos legales que conllevan a la pérdida de imagen institucional.
                            </t>
  </si>
  <si>
    <t>2. El evento puede ocurrir en algún momento
Orientador
(Al menos de 1 vez en los últimos 5 años)</t>
  </si>
  <si>
    <t>Designar las responsabilidades al interior del Equipo de trabajo de Control Interno, de acuerdo a los perfiles de cada integrante</t>
  </si>
  <si>
    <t>Asesor(a) Experto(a) con funciones de Control Interno</t>
  </si>
  <si>
    <t xml:space="preserve">Anual </t>
  </si>
  <si>
    <t xml:space="preserve">Ejecutar los ejercicios de aseguramiento con oportunidad y calidad en las tareas desarrolladas. </t>
  </si>
  <si>
    <t xml:space="preserve">Se asigna a cada integrante según su perfil, el trabajo de aseguramiento a desarrollar dejando plasmada dicha asignación en cronogramas individuales. </t>
  </si>
  <si>
    <t>Revisar y ajustar el cronograma individual asignando responsabilidades de acuerdo a las novedades presentadas.</t>
  </si>
  <si>
    <t xml:space="preserve">Cronograma individual  de responsabilidades y/o actividades asignadas documentado. </t>
  </si>
  <si>
    <t xml:space="preserve">Presentar al Comité Institucional de Coordinación de Control Interno CICCI  informes sobre el desempeño del ejercicio auditor con el objeto de identificar desviaciones y la conformidad del ejercicio. </t>
  </si>
  <si>
    <t>Actas CICCI</t>
  </si>
  <si>
    <t xml:space="preserve">Asesor(a) Experto(a) con Funciones de Control Interno </t>
  </si>
  <si>
    <t>Informes presentados/ Informes Planeados</t>
  </si>
  <si>
    <t xml:space="preserve">Aplicar el Estatuto de Auditoría y Código de Ética del auditor para evitar desviaciones del trabajo de aseguramiento </t>
  </si>
  <si>
    <t xml:space="preserve">Equipo de trabajo de Control Interno </t>
  </si>
  <si>
    <t xml:space="preserve">Ajustar el trabajo de aseguramiento a las normas de auditoría establecidas interna y externamente con el fin de garantizar un adecuado ejercicio de evaluación. </t>
  </si>
  <si>
    <t>Los trabajos de aseguramiento se realizan cumplimiento los requisitos mínimos establecidos  de acuerdo a los criterios que aplica el equipo de trabajo de Control Interno</t>
  </si>
  <si>
    <t xml:space="preserve">Comunicar al CICCI el conflicto de interés que puede llegar a presentarse para que esta instancia determine el actuar. </t>
  </si>
  <si>
    <t xml:space="preserve">Acta de CICCI y/o comunicación del conflicto de interés </t>
  </si>
  <si>
    <t xml:space="preserve">Aplicar el procedimiento de Auditoría Interna y Seguimiento de Ley </t>
  </si>
  <si>
    <t xml:space="preserve">Que el auditor tenga la competencia para desarrollar un trabajo de aseguramiento de acuerdo con las fases que debe realizar </t>
  </si>
  <si>
    <t xml:space="preserve">el auditor diligencia los formatos relacionados con los trabajos de aseguramiento, teniendo en cuenta las variables establecidas y de conformidad con la secuencia del procedimiento </t>
  </si>
  <si>
    <t xml:space="preserve">El Asesor Experto(a) con funciones de Control Interno verifica que todos los formatos asociados estén diligenciados y cumplan con los criterios establecidos. </t>
  </si>
  <si>
    <t xml:space="preserve">Formatos diligenciados, revisados y aprobados. </t>
  </si>
  <si>
    <t>CORRECTIVOS</t>
  </si>
  <si>
    <t xml:space="preserve">Revisar los informes de resultados de los aseguramiento </t>
  </si>
  <si>
    <t xml:space="preserve">Asesor(a) Experto con Funciones de Control Interno </t>
  </si>
  <si>
    <t xml:space="preserve">Que se determine que los informes de resultados reflejan el cumplimiento del objetivo y alcance del aseguramiento realizado. </t>
  </si>
  <si>
    <t xml:space="preserve">Revisar y aprobarlos informes de resultados de los trabajos de aseguramiento. </t>
  </si>
  <si>
    <t>Si se presentan observaciones por parte del Asesor, el auditor realiza las modificaciones del documento conforme las directrices dadas.</t>
  </si>
  <si>
    <t>Versiones finales de informes de resultados de trabajos de aseguramiento .</t>
  </si>
  <si>
    <t>Abastecimiento estratégico</t>
  </si>
  <si>
    <t>Omisión intencionada de información del sistema de compra pública para beneficiar a terceros</t>
  </si>
  <si>
    <t>Omitir información de contratistas en SECOP</t>
  </si>
  <si>
    <t>Dadivas, sobornos
Favores personales</t>
  </si>
  <si>
    <t>Procesos legales</t>
  </si>
  <si>
    <t>Disclaimer de información en las comunicaciones oficiales emitidas por EMAE</t>
  </si>
  <si>
    <t>Subdirector de EMAE</t>
  </si>
  <si>
    <t>Brindar a los usuarios información sobre el acceso público de los datos del Sistema de Compra pública en Datos Abiertos y que la calidad de los mismos dependen de lo registros efectuados  por las entidades estatales en los sistemas de información</t>
  </si>
  <si>
    <t>A través de una anotación aclaratoria en los oficios remisorios de las PQRS asociadas a EAME se informa a los peticionarios los condiciones de la información.</t>
  </si>
  <si>
    <t>Se corrigen las desviaciones</t>
  </si>
  <si>
    <t>Oficios remisorios emitidos por la Subdirección EMAE</t>
  </si>
  <si>
    <t xml:space="preserve">Gestión de Tecnologías de la Información (Infraestructura y Soporte) </t>
  </si>
  <si>
    <t>Fuga de información confidencial o reservada de las bases de datos de los sistemas de información que administra la Subdirección de información y desarrollo tecnológico,  que puedan beneficiar a terceros.</t>
  </si>
  <si>
    <t>Incumplimiento del principio de confidencialidad y reserva de la información almacenada en las base de datos de los sistemas de información que administra la Subdirección de información y desarrollo tecnológico.</t>
  </si>
  <si>
    <t>Riesgo de Corrupción</t>
  </si>
  <si>
    <t xml:space="preserve">Falta de seguimiento a las acciones realizadas por los usuarios con perfil  administradores dentro de los sistemas de información.
Ausencia de escalamiento de privilegios (roles y perfiles) en los usuarios.
</t>
  </si>
  <si>
    <t>Desconfianza en los servicios prestados por CCE
Incumplimiento del Código de Integridad
Procesos legales
Sanciones disciplinarias e inhabilidades</t>
  </si>
  <si>
    <t>Infraestructura y Soporte</t>
  </si>
  <si>
    <t xml:space="preserve"> Matriz de roles, perfiles y permisos de acceso de las plataformas SECOP</t>
  </si>
  <si>
    <t xml:space="preserve">Líder de infraestructura </t>
  </si>
  <si>
    <t>Garantizar y controlar los accesos a la información a nivel interno como externo, con su respectivo rol dentro de la entidad</t>
  </si>
  <si>
    <t>Revisión periódica de permisos de acceso a los sistemas e información</t>
  </si>
  <si>
    <t>Se identifica y se procede al bloqueo de permisos del usuario</t>
  </si>
  <si>
    <t xml:space="preserve">Actualización de la matriz - Evidencia de bloqueo o eliminación de usuarios </t>
  </si>
  <si>
    <t>Verificación de las conexiones de los usuarios a las infraestructura a nivel de VPN, mediante la consola de Fortianalizer</t>
  </si>
  <si>
    <t>Reporte de la herramienta</t>
  </si>
  <si>
    <t>Líder de infraestructura 
Líder de Seguridad</t>
  </si>
  <si>
    <t>Cumplimiento verificaciones programadas</t>
  </si>
  <si>
    <t>Cifrado de la información de contraseñas (SECOP I, SECOP II, TVEC)
Cifrado de Ofertas (SECOP II,TVEC)</t>
  </si>
  <si>
    <t>Líder de base de datos</t>
  </si>
  <si>
    <t xml:space="preserve">Garantizar el almacenamiento de la información confidencial o reservada en la base de datos con el cifrado correspondiente </t>
  </si>
  <si>
    <t>Configuraciones en la base de datos</t>
  </si>
  <si>
    <t>Se ajustan las necesidades</t>
  </si>
  <si>
    <t>Informe del estado de la base de datos y sus componentes</t>
  </si>
  <si>
    <t xml:space="preserve">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 </t>
  </si>
  <si>
    <t xml:space="preserve"> Matriz de roles, perfiles y permisos de acceso  de las plataformas SECOP</t>
  </si>
  <si>
    <t>Líder de infraestructura 
Líder de Operaciones
Líder de Aplicaciones</t>
  </si>
  <si>
    <t>Proceso de Control de Cambios Gestionado</t>
  </si>
  <si>
    <t>Lideres de grupos de trabajo</t>
  </si>
  <si>
    <t>Participación de los interesados en las capacitaciones de las nuevas funcionalidades implementadas.</t>
  </si>
  <si>
    <t>Los documentos que no cuenten con la aprobación del solicitante del cambio no serán incluidos en el proceso de desarrollo.</t>
  </si>
  <si>
    <t>Se solicita que sea revisado y  aprobado.</t>
  </si>
  <si>
    <t>Documento RFC aprobado y gestionado en GLPI</t>
  </si>
  <si>
    <t>Comunicación Estratégica</t>
  </si>
  <si>
    <t>Divulgar información de la agencia de manera previa a la publicación autorizada en los canales de distribución con el objeto de beneficiar a un tercero o dar una primicia</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</si>
  <si>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efetos adversos a los intereses de la agencia y por el contrario beneficiar a particulares o a un grupo especifico de personas.</t>
  </si>
  <si>
    <t>Intereses particulares
Dadivas para el desarrollo del proceso
Favores políticos y/o personales
Presiones internas o externas
Perdida de confidencialidad y reserva de información</t>
  </si>
  <si>
    <t>Pérdida de la imagen institucional.
Pérdida de confianza en lo público.
Investigaciones disciplinarias.
Demandas</t>
  </si>
  <si>
    <t>Aprobación de contenidos de la WEB</t>
  </si>
  <si>
    <t>Líder de Comunicaciones</t>
  </si>
  <si>
    <t>Publicar información autorizada por la Dirección y Subdirecciones</t>
  </si>
  <si>
    <t>Se evalúa la información recibida la cual debe estar aprobada por lo subdirección correspondiente, posteriormente se publica en los diferentes canales que se requieren</t>
  </si>
  <si>
    <t>Se ajustan conforme a las necesidades</t>
  </si>
  <si>
    <t>Publicaciones en los diferentes canales de distribución y medios de comunicación</t>
  </si>
  <si>
    <t>Accesos y perfiles definidos en la administración de la WEB</t>
  </si>
  <si>
    <t>Líder de Infraestructura</t>
  </si>
  <si>
    <t>Habilitar el perfil de acceso a las opciones de la Web</t>
  </si>
  <si>
    <t>Con base en las solicitudes de acceso a la web para un perfil de modificación, se verifican las instancias de aprobación y se aplica el requerimiento en el modulo administrador</t>
  </si>
  <si>
    <t>Se rechaza la solicitud y se solicita ajuste del requerimiento cumpliendo los requisitos</t>
  </si>
  <si>
    <t>Perfiles Modulo Administrador Página WEB</t>
  </si>
  <si>
    <t>OBSERVACIONES SEGUIMIENTO TERCER CUATRIMESTRE DE 2020</t>
  </si>
  <si>
    <t xml:space="preserve">Se evidenció que el líder del proceso realizó monitoreo a través de la herramienta de Revisión de Análisis Estratégico RAE, señalando la no materialización del riesgo. 
</t>
  </si>
  <si>
    <t xml:space="preserve">Se evidenció que el líder del proceso realizó monitoreo a través de la herramienta de Revisión de Análisis Estratégico RAE, señalando la no materialización del riesgo. </t>
  </si>
  <si>
    <t>Se evidenció que el líder del proceso realizó monitoreo a través de la herramienta de Revisión de Análisis Estratégico RAE, señalando la no materialización del riesgo. 
No se observó la formulación del Plan de Tratamiento de Riesgos de acuerdo con la metodología de administración de riesgos emitida por el DAFP.</t>
  </si>
  <si>
    <t>Se realizan los ajustes por tipo de documento y características de clasificación</t>
  </si>
  <si>
    <t>Cada vez que se revisen las novedades de nómina, debe verificarse que cada novedad cuente con un documento que lo justifique, la revisión de novedades debe estar firmada por  los responsables que estén asignados conforme al procedimiento de nomina, para garantizar que la liquidación de nómina  cuente con sus debidos soportes.</t>
  </si>
  <si>
    <t>Controles Automáticos (SIIF Nación) (accesos, roles, perfiles, segregación por sistema)</t>
  </si>
  <si>
    <t xml:space="preserve">se diligencia el formato de creación de usuarios nuevo y se envía al Ministerio de Hacienda para su habilitación en el SIIF Nación. </t>
  </si>
  <si>
    <t>Seguimiento de las asignaciones de los formadores sobre aquellas solicitadas y que no estén dentro de la planeación.</t>
  </si>
  <si>
    <t>Programación de formaciones fuera del tiempo sin justificación</t>
  </si>
  <si>
    <t xml:space="preserve">Documentación de dudas e inquietudes hechas por los grupos de valor, así como de las respuestas dadas por parte de la Entidad. </t>
  </si>
  <si>
    <r>
      <t xml:space="preserve">Se evidenció que con corte a septiembre se realizó un informe denominado </t>
    </r>
    <r>
      <rPr>
        <i/>
        <sz val="11"/>
        <rFont val="Arial Nova"/>
        <family val="2"/>
      </rPr>
      <t xml:space="preserve">"Reporte semestral de PQRS" </t>
    </r>
    <r>
      <rPr>
        <sz val="11"/>
        <rFont val="Arial Nova"/>
        <family val="2"/>
      </rPr>
      <t xml:space="preserve">de fecha 09/07/2020 en el que de acuerdo con lo programado se relacionó el número de solicitudes de información que se recibieron en el primer semestre de 2020, así como el tiempo de respuesta promedio; no se observó que se citaran el número de solicitudes de información trasladadas ni la cifra de las que fueron denegadas, de igual forma, no se observó análisis de los temas más recurrentes. 
Por lo anterior, de conformidad con lo proyectado en la actividad, se asigna 50% de ejecución de esta, al observar que el documento formulado posee dos (2) de las cuatro (4) variables que se debían analizar. </t>
    </r>
  </si>
  <si>
    <t xml:space="preserve">Realización de dos (2) actividades relacionadas con el Código de Integridad de la Entidad. </t>
  </si>
  <si>
    <t>SEGUIMIENTO AL PLAN ANTICORRUPCIÓN Y DE ATENCIÓN AL CIUDADANO TERCER CUATRIMESTRE DE 2020, 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</si>
</sst>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amily val="2"/>
      <scheme val="minor"/>
    </font>
    <font>
      <sz val="11"/>
      <color theme="1"/>
      <name val="Arial"/>
      <family val="2"/>
      <scheme val="minor"/>
    </font>
    <font>
      <u/>
      <sz val="11"/>
      <color theme="10"/>
      <name val="Arial"/>
      <family val="2"/>
      <scheme val="minor"/>
    </font>
    <font>
      <sz val="11"/>
      <color theme="1" tint="9.9978637043366805E-2"/>
      <name val="Arial Nova"/>
      <family val="2"/>
    </font>
    <font>
      <b/>
      <sz val="11"/>
      <color theme="1" tint="9.9978637043366805E-2"/>
      <name val="Arial Nova"/>
      <family val="2"/>
    </font>
    <font>
      <sz val="10"/>
      <color theme="1" tint="9.9978637043366805E-2"/>
      <name val="Arial Nova"/>
      <family val="2"/>
    </font>
    <font>
      <sz val="11"/>
      <name val="Arial"/>
      <family val="2"/>
      <scheme val="minor"/>
    </font>
    <font>
      <i/>
      <sz val="11"/>
      <color theme="1" tint="9.9978637043366805E-2"/>
      <name val="Arial Nova"/>
      <family val="2"/>
    </font>
    <font>
      <sz val="11"/>
      <name val="Arial Nova"/>
      <family val="2"/>
    </font>
    <font>
      <sz val="11"/>
      <color theme="1"/>
      <name val="Arial"/>
      <family val="2"/>
    </font>
    <font>
      <i/>
      <sz val="11"/>
      <name val="Arial Nova"/>
      <family val="2"/>
    </font>
    <font>
      <sz val="8"/>
      <color theme="1"/>
      <name val="Arial"/>
      <family val="2"/>
    </font>
    <font>
      <b/>
      <sz val="11"/>
      <color theme="1" tint="0.499984740745262"/>
      <name val="Arial"/>
      <family val="2"/>
    </font>
    <font>
      <b/>
      <sz val="8"/>
      <name val="Arial"/>
      <family val="2"/>
    </font>
    <font>
      <b/>
      <sz val="8"/>
      <color theme="0"/>
      <name val="Arial"/>
      <family val="2"/>
    </font>
    <font>
      <b/>
      <sz val="8"/>
      <color theme="1"/>
      <name val="Arial"/>
      <family val="2"/>
    </font>
    <font>
      <sz val="10"/>
      <name val="Arial"/>
      <family val="2"/>
    </font>
    <font>
      <sz val="8"/>
      <name val="Arial"/>
      <family val="2"/>
    </font>
    <font>
      <sz val="8"/>
      <color rgb="FFFF0000"/>
      <name val="Arial"/>
      <family val="2"/>
    </font>
    <font>
      <sz val="8"/>
      <color theme="1"/>
      <name val="Arial"/>
      <family val="2"/>
      <scheme val="minor"/>
    </font>
    <font>
      <sz val="8"/>
      <color theme="1" tint="0.14999847407452621"/>
      <name val="Arial"/>
      <family val="2"/>
    </font>
    <font>
      <sz val="8"/>
      <name val="Arial"/>
      <family val="2"/>
      <scheme val="minor"/>
    </font>
    <font>
      <sz val="8"/>
      <color indexed="81"/>
      <name val="Tahoma"/>
      <family val="2"/>
    </font>
    <font>
      <sz val="9"/>
      <color indexed="81"/>
      <name val="Tahoma"/>
      <family val="2"/>
    </font>
    <font>
      <b/>
      <sz val="8"/>
      <color indexed="81"/>
      <name val="Tahoma"/>
      <family val="2"/>
    </font>
    <font>
      <b/>
      <sz val="9"/>
      <color indexed="81"/>
      <name val="Tahoma"/>
      <family val="2"/>
    </font>
    <font>
      <b/>
      <sz val="10"/>
      <color indexed="81"/>
      <name val="Tahoma"/>
      <family val="2"/>
    </font>
    <font>
      <sz val="10"/>
      <color indexed="81"/>
      <name val="Tahoma"/>
      <family val="2"/>
    </font>
    <font>
      <b/>
      <sz val="11"/>
      <color indexed="81"/>
      <name val="Calibri"/>
      <family val="2"/>
    </font>
    <font>
      <sz val="11"/>
      <color indexed="81"/>
      <name val="Calibri"/>
      <family val="2"/>
    </font>
    <font>
      <b/>
      <sz val="10"/>
      <color indexed="81"/>
      <name val="Calibri"/>
      <family val="2"/>
    </font>
    <font>
      <sz val="10"/>
      <color indexed="81"/>
      <name val="Calibri"/>
      <family val="2"/>
    </font>
  </fonts>
  <fills count="1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rgb="FFDDDDDD"/>
        <bgColor indexed="64"/>
      </patternFill>
    </fill>
  </fills>
  <borders count="4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6" fillId="0" borderId="0"/>
  </cellStyleXfs>
  <cellXfs count="243">
    <xf numFmtId="0" fontId="0" fillId="0" borderId="0" xfId="0"/>
    <xf numFmtId="0" fontId="3" fillId="2" borderId="0" xfId="0" applyFont="1" applyFill="1" applyProtection="1">
      <protection locked="0"/>
    </xf>
    <xf numFmtId="49" fontId="3" fillId="2" borderId="0" xfId="0" applyNumberFormat="1"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49" fontId="3" fillId="3" borderId="2" xfId="0" applyNumberFormat="1"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49" fontId="3" fillId="3" borderId="0" xfId="0" applyNumberFormat="1"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49" fontId="3" fillId="3" borderId="0" xfId="0" applyNumberFormat="1" applyFont="1" applyFill="1" applyBorder="1" applyProtection="1"/>
    <xf numFmtId="0" fontId="3"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3" fillId="4" borderId="5" xfId="0" applyFont="1" applyFill="1" applyBorder="1" applyAlignment="1" applyProtection="1">
      <alignment horizontal="justify" vertical="center" wrapText="1"/>
    </xf>
    <xf numFmtId="49" fontId="3" fillId="4" borderId="5" xfId="0" applyNumberFormat="1" applyFont="1" applyFill="1" applyBorder="1" applyAlignment="1" applyProtection="1">
      <alignment horizontal="justify" vertical="center" wrapText="1"/>
      <protection locked="0"/>
    </xf>
    <xf numFmtId="49" fontId="3" fillId="0" borderId="5" xfId="2" applyNumberFormat="1"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5" xfId="0" applyFont="1" applyBorder="1" applyAlignment="1" applyProtection="1">
      <alignment horizontal="center" vertical="center" wrapText="1"/>
    </xf>
    <xf numFmtId="49" fontId="3" fillId="3" borderId="0" xfId="1" applyNumberFormat="1" applyFont="1" applyFill="1" applyBorder="1" applyAlignment="1" applyProtection="1">
      <alignment horizontal="center" vertical="center"/>
      <protection locked="0"/>
    </xf>
    <xf numFmtId="49" fontId="3" fillId="3" borderId="0" xfId="1" applyNumberFormat="1" applyFont="1" applyFill="1" applyBorder="1" applyAlignment="1" applyProtection="1">
      <alignment horizontal="center" vertical="center"/>
    </xf>
    <xf numFmtId="9" fontId="3" fillId="0" borderId="13" xfId="1" applyFont="1" applyBorder="1" applyAlignment="1" applyProtection="1">
      <alignment horizontal="center" vertical="center"/>
      <protection locked="0"/>
    </xf>
    <xf numFmtId="0" fontId="3" fillId="3" borderId="9" xfId="0" applyFont="1" applyFill="1" applyBorder="1" applyProtection="1">
      <protection locked="0"/>
    </xf>
    <xf numFmtId="0" fontId="3" fillId="3" borderId="10" xfId="0" applyFont="1" applyFill="1" applyBorder="1" applyProtection="1">
      <protection locked="0"/>
    </xf>
    <xf numFmtId="49" fontId="3" fillId="3" borderId="10" xfId="0" applyNumberFormat="1" applyFont="1" applyFill="1" applyBorder="1" applyProtection="1">
      <protection locked="0"/>
    </xf>
    <xf numFmtId="0" fontId="3" fillId="3" borderId="11" xfId="0" applyFont="1" applyFill="1" applyBorder="1" applyProtection="1">
      <protection locked="0"/>
    </xf>
    <xf numFmtId="49" fontId="3" fillId="0" borderId="0" xfId="0" applyNumberFormat="1" applyFont="1" applyProtection="1">
      <protection locked="0"/>
    </xf>
    <xf numFmtId="0" fontId="3" fillId="0"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0" fontId="3" fillId="0" borderId="5" xfId="0" applyFont="1" applyBorder="1" applyProtection="1">
      <protection locked="0"/>
    </xf>
    <xf numFmtId="9" fontId="3" fillId="0" borderId="5" xfId="0" applyNumberFormat="1" applyFont="1" applyBorder="1" applyAlignment="1" applyProtection="1">
      <alignment horizontal="center" vertical="center" wrapText="1"/>
    </xf>
    <xf numFmtId="9" fontId="3" fillId="0" borderId="5" xfId="0" applyNumberFormat="1" applyFont="1" applyBorder="1" applyAlignment="1" applyProtection="1">
      <alignment horizontal="center" vertical="center" wrapText="1"/>
    </xf>
    <xf numFmtId="0" fontId="3" fillId="4" borderId="5" xfId="0" applyFont="1" applyFill="1" applyBorder="1" applyProtection="1"/>
    <xf numFmtId="9" fontId="3" fillId="4" borderId="5" xfId="1" applyFont="1" applyFill="1" applyBorder="1" applyAlignment="1" applyProtection="1">
      <alignment horizontal="center" vertical="center"/>
    </xf>
    <xf numFmtId="9" fontId="3" fillId="0" borderId="14" xfId="1" applyFont="1" applyBorder="1" applyAlignment="1" applyProtection="1">
      <alignment horizontal="center" vertical="center"/>
      <protection locked="0"/>
    </xf>
    <xf numFmtId="0" fontId="3" fillId="0" borderId="5" xfId="0" applyFont="1" applyFill="1" applyBorder="1" applyAlignment="1" applyProtection="1">
      <alignment horizontal="center" vertical="center" wrapText="1"/>
    </xf>
    <xf numFmtId="0" fontId="3" fillId="0" borderId="0" xfId="0" applyFont="1" applyFill="1" applyProtection="1">
      <protection locked="0"/>
    </xf>
    <xf numFmtId="0" fontId="4" fillId="0" borderId="5" xfId="0" applyFont="1" applyFill="1" applyBorder="1" applyAlignment="1" applyProtection="1">
      <alignment horizontal="center" vertical="center"/>
    </xf>
    <xf numFmtId="0" fontId="3" fillId="0" borderId="5" xfId="0" applyFont="1" applyFill="1" applyBorder="1" applyProtection="1">
      <protection locked="0"/>
    </xf>
    <xf numFmtId="0" fontId="3" fillId="0" borderId="5" xfId="0" applyFont="1" applyFill="1" applyBorder="1" applyProtection="1"/>
    <xf numFmtId="49" fontId="3" fillId="4" borderId="5" xfId="0" applyNumberFormat="1" applyFont="1" applyFill="1" applyBorder="1" applyAlignment="1" applyProtection="1">
      <alignment horizontal="left" vertical="center" wrapText="1"/>
      <protection locked="0"/>
    </xf>
    <xf numFmtId="9" fontId="3" fillId="0" borderId="5" xfId="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justify" vertical="center" wrapText="1"/>
      <protection locked="0"/>
    </xf>
    <xf numFmtId="49" fontId="3" fillId="4" borderId="5" xfId="0" applyNumberFormat="1" applyFont="1" applyFill="1" applyBorder="1" applyAlignment="1" applyProtection="1">
      <alignment vertical="center" wrapText="1"/>
      <protection locked="0"/>
    </xf>
    <xf numFmtId="49" fontId="3" fillId="4" borderId="5" xfId="0" applyNumberFormat="1" applyFont="1" applyFill="1" applyBorder="1" applyAlignment="1" applyProtection="1">
      <alignment vertical="center" wrapText="1"/>
    </xf>
    <xf numFmtId="49" fontId="3" fillId="4" borderId="5" xfId="2" applyNumberFormat="1" applyFont="1" applyFill="1" applyBorder="1" applyAlignment="1" applyProtection="1">
      <alignment vertical="center" wrapText="1"/>
    </xf>
    <xf numFmtId="49" fontId="3" fillId="4" borderId="5" xfId="2" applyNumberFormat="1" applyFont="1" applyFill="1" applyBorder="1" applyAlignment="1" applyProtection="1">
      <alignment horizontal="left" vertical="center" wrapText="1"/>
      <protection locked="0"/>
    </xf>
    <xf numFmtId="49" fontId="6" fillId="4" borderId="5" xfId="2" applyNumberFormat="1" applyFont="1" applyFill="1" applyBorder="1" applyAlignment="1" applyProtection="1">
      <alignment horizontal="justify" vertical="center" wrapText="1"/>
      <protection locked="0"/>
    </xf>
    <xf numFmtId="0" fontId="11" fillId="0" borderId="0" xfId="0" applyFont="1"/>
    <xf numFmtId="0" fontId="14" fillId="7"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7" fillId="3" borderId="28" xfId="3" applyFont="1" applyFill="1" applyBorder="1" applyAlignment="1">
      <alignment horizontal="center" vertical="center" wrapText="1"/>
    </xf>
    <xf numFmtId="0" fontId="13" fillId="3" borderId="28" xfId="3" applyFont="1" applyFill="1" applyBorder="1" applyAlignment="1">
      <alignment horizontal="center" vertical="center" wrapText="1"/>
    </xf>
    <xf numFmtId="0" fontId="13" fillId="3" borderId="28" xfId="3" applyFont="1" applyFill="1" applyBorder="1" applyAlignment="1">
      <alignment horizontal="left" vertical="center" wrapText="1"/>
    </xf>
    <xf numFmtId="0" fontId="17" fillId="3" borderId="28" xfId="3" applyFont="1" applyFill="1" applyBorder="1" applyAlignment="1">
      <alignment horizontal="left" vertical="center" wrapText="1"/>
    </xf>
    <xf numFmtId="0" fontId="13" fillId="3" borderId="31" xfId="0" applyFont="1" applyFill="1" applyBorder="1" applyAlignment="1">
      <alignment horizontal="center" vertical="center" wrapText="1"/>
    </xf>
    <xf numFmtId="0" fontId="17" fillId="0" borderId="34" xfId="0" applyFont="1" applyBorder="1" applyAlignment="1">
      <alignment horizontal="center" vertical="center" wrapText="1"/>
    </xf>
    <xf numFmtId="0" fontId="11" fillId="0" borderId="34" xfId="0" applyFont="1" applyBorder="1" applyAlignment="1">
      <alignment horizontal="center" vertical="center" wrapText="1"/>
    </xf>
    <xf numFmtId="0" fontId="11" fillId="3" borderId="34"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10" borderId="34"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9"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left" vertical="center" wrapText="1"/>
    </xf>
    <xf numFmtId="0" fontId="20" fillId="4" borderId="38" xfId="0" applyFont="1" applyFill="1" applyBorder="1" applyAlignment="1">
      <alignment horizontal="center" vertical="center" wrapText="1"/>
    </xf>
    <xf numFmtId="0" fontId="11" fillId="0" borderId="5" xfId="0" applyFont="1" applyBorder="1" applyAlignment="1">
      <alignment vertical="center" wrapText="1"/>
    </xf>
    <xf numFmtId="0" fontId="11" fillId="4" borderId="4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4" borderId="37"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11" fillId="0" borderId="44" xfId="0" applyFont="1" applyBorder="1" applyAlignment="1">
      <alignment horizontal="center" vertical="center" wrapText="1"/>
    </xf>
    <xf numFmtId="0" fontId="11" fillId="9" borderId="44"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5" fillId="8" borderId="44" xfId="0" applyFont="1" applyFill="1" applyBorder="1" applyAlignment="1">
      <alignment horizontal="center" vertical="center" wrapText="1"/>
    </xf>
    <xf numFmtId="0" fontId="11" fillId="0" borderId="0" xfId="0" applyFont="1" applyAlignment="1">
      <alignment horizontal="center"/>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3" fillId="7" borderId="0" xfId="0" applyFont="1" applyFill="1" applyAlignment="1">
      <alignment horizontal="center" vertical="center"/>
    </xf>
    <xf numFmtId="0" fontId="13" fillId="7" borderId="22" xfId="0" applyFont="1" applyFill="1" applyBorder="1" applyAlignment="1">
      <alignment horizontal="center" vertical="center"/>
    </xf>
    <xf numFmtId="0" fontId="11"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3" xfId="0" applyFont="1" applyFill="1" applyBorder="1" applyAlignment="1">
      <alignment horizontal="left" vertical="center" wrapText="1"/>
    </xf>
    <xf numFmtId="0" fontId="11" fillId="4" borderId="34" xfId="0" applyFont="1" applyFill="1" applyBorder="1" applyAlignment="1">
      <alignment vertical="center" wrapText="1"/>
    </xf>
    <xf numFmtId="0" fontId="11" fillId="4" borderId="15"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8" xfId="0" applyFont="1" applyFill="1" applyBorder="1" applyAlignment="1">
      <alignment horizontal="left" vertical="center" wrapText="1"/>
    </xf>
    <xf numFmtId="0" fontId="18" fillId="4" borderId="4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1" fillId="4" borderId="38" xfId="0" applyFont="1" applyFill="1" applyBorder="1" applyAlignment="1">
      <alignment vertical="center" wrapText="1"/>
    </xf>
    <xf numFmtId="0" fontId="11" fillId="4" borderId="5" xfId="0" applyFont="1" applyFill="1" applyBorder="1" applyAlignment="1">
      <alignment horizontal="left" vertical="center" wrapText="1"/>
    </xf>
    <xf numFmtId="0" fontId="11" fillId="4" borderId="40" xfId="0" applyFont="1" applyFill="1" applyBorder="1" applyAlignment="1">
      <alignment vertical="center" wrapText="1"/>
    </xf>
    <xf numFmtId="0" fontId="14" fillId="4" borderId="4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7" xfId="0" applyFont="1" applyFill="1" applyBorder="1" applyAlignment="1">
      <alignment horizontal="center" vertical="center" wrapText="1"/>
    </xf>
    <xf numFmtId="17" fontId="11" fillId="4" borderId="34" xfId="0" applyNumberFormat="1" applyFont="1" applyFill="1" applyBorder="1" applyAlignment="1">
      <alignment horizontal="center" vertical="center" wrapText="1"/>
    </xf>
    <xf numFmtId="15" fontId="11" fillId="4" borderId="5" xfId="0" applyNumberFormat="1" applyFont="1" applyFill="1" applyBorder="1" applyAlignment="1">
      <alignment horizontal="center" vertical="center" wrapText="1"/>
    </xf>
    <xf numFmtId="17" fontId="11" fillId="4" borderId="5" xfId="0" applyNumberFormat="1" applyFont="1" applyFill="1" applyBorder="1" applyAlignment="1">
      <alignment horizontal="center" vertical="center" wrapText="1"/>
    </xf>
    <xf numFmtId="14" fontId="17" fillId="4" borderId="5" xfId="0" applyNumberFormat="1"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1" fillId="4" borderId="5" xfId="0" applyFont="1" applyFill="1" applyBorder="1"/>
    <xf numFmtId="14" fontId="11" fillId="4" borderId="5" xfId="0" applyNumberFormat="1" applyFont="1" applyFill="1" applyBorder="1" applyAlignment="1">
      <alignment horizontal="center" vertical="center" wrapText="1"/>
    </xf>
    <xf numFmtId="0" fontId="11" fillId="4" borderId="5" xfId="0" applyFont="1" applyFill="1" applyBorder="1" applyAlignment="1">
      <alignment horizontal="center"/>
    </xf>
    <xf numFmtId="0" fontId="11" fillId="4" borderId="41" xfId="0" applyFont="1" applyFill="1" applyBorder="1"/>
    <xf numFmtId="14" fontId="11" fillId="4" borderId="5" xfId="0" applyNumberFormat="1" applyFont="1" applyFill="1" applyBorder="1" applyAlignment="1">
      <alignment vertical="center" wrapText="1"/>
    </xf>
    <xf numFmtId="0" fontId="11" fillId="4" borderId="41" xfId="0" applyFont="1" applyFill="1" applyBorder="1" applyAlignment="1">
      <alignment vertical="center" wrapText="1"/>
    </xf>
    <xf numFmtId="0" fontId="17" fillId="4" borderId="5" xfId="0" applyFont="1" applyFill="1" applyBorder="1" applyAlignment="1">
      <alignment horizontal="left" vertical="center" wrapText="1"/>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9" fontId="4" fillId="0" borderId="13" xfId="0" applyNumberFormat="1" applyFont="1" applyBorder="1" applyAlignment="1" applyProtection="1">
      <alignment horizontal="center" vertical="center"/>
    </xf>
    <xf numFmtId="9" fontId="3" fillId="0" borderId="7" xfId="1" applyFont="1" applyBorder="1" applyAlignment="1" applyProtection="1">
      <alignment horizontal="center" vertical="center"/>
    </xf>
    <xf numFmtId="9" fontId="3" fillId="0" borderId="12" xfId="1" applyFont="1" applyBorder="1" applyAlignment="1" applyProtection="1">
      <alignment horizontal="center" vertical="center"/>
    </xf>
    <xf numFmtId="9" fontId="3" fillId="0" borderId="8" xfId="1" applyFont="1" applyBorder="1" applyAlignment="1" applyProtection="1">
      <alignment horizontal="center" vertical="center"/>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9" fontId="3" fillId="0" borderId="5" xfId="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9" fontId="3" fillId="0" borderId="5"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protection locked="0"/>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7" xfId="0" applyFont="1" applyFill="1" applyBorder="1" applyAlignment="1">
      <alignment horizontal="left" wrapText="1"/>
    </xf>
    <xf numFmtId="0" fontId="11" fillId="4" borderId="8" xfId="0" applyFont="1" applyFill="1" applyBorder="1" applyAlignment="1">
      <alignment horizontal="left"/>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44" xfId="0" applyFont="1" applyBorder="1" applyAlignment="1">
      <alignment horizontal="center" vertical="center" wrapText="1"/>
    </xf>
    <xf numFmtId="0" fontId="17" fillId="4" borderId="5"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7" fillId="0" borderId="5" xfId="0" applyFont="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14" fontId="17" fillId="4" borderId="5" xfId="0" applyNumberFormat="1"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5" fillId="0" borderId="5" xfId="0" applyFont="1" applyBorder="1" applyAlignment="1">
      <alignment horizontal="center" vertical="center" wrapText="1"/>
    </xf>
    <xf numFmtId="0" fontId="9" fillId="4" borderId="41" xfId="0" applyFont="1" applyFill="1" applyBorder="1" applyAlignment="1">
      <alignment horizontal="center" vertical="center" wrapText="1"/>
    </xf>
    <xf numFmtId="0" fontId="9" fillId="4" borderId="5" xfId="0" applyFont="1" applyFill="1" applyBorder="1" applyAlignment="1">
      <alignment horizontal="center" vertical="center" wrapText="1"/>
    </xf>
    <xf numFmtId="17" fontId="11" fillId="4" borderId="5" xfId="0" applyNumberFormat="1" applyFont="1" applyFill="1" applyBorder="1" applyAlignment="1">
      <alignment horizontal="center" vertical="center" wrapText="1"/>
    </xf>
    <xf numFmtId="0" fontId="11" fillId="4" borderId="38" xfId="0" applyFont="1" applyFill="1" applyBorder="1" applyAlignment="1">
      <alignment horizontal="left" vertical="center" wrapText="1"/>
    </xf>
    <xf numFmtId="0" fontId="19" fillId="4" borderId="39"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9" fillId="4" borderId="5" xfId="0" applyFont="1" applyFill="1" applyBorder="1" applyAlignment="1">
      <alignment horizontal="center" vertical="center" wrapText="1"/>
    </xf>
    <xf numFmtId="17" fontId="17" fillId="4" borderId="5" xfId="0" applyNumberFormat="1"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38" xfId="0" applyFont="1" applyFill="1" applyBorder="1" applyAlignment="1">
      <alignment horizontal="left" vertical="center" wrapText="1"/>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26" xfId="0" applyFont="1" applyFill="1" applyBorder="1" applyAlignment="1">
      <alignment horizontal="center" vertical="center" wrapText="1"/>
    </xf>
    <xf numFmtId="0" fontId="11" fillId="0" borderId="15" xfId="0" applyFont="1" applyBorder="1" applyAlignment="1">
      <alignment horizontal="center"/>
    </xf>
    <xf numFmtId="0" fontId="11" fillId="0" borderId="21" xfId="0" applyFont="1" applyBorder="1" applyAlignment="1">
      <alignment horizont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cellXfs>
  <cellStyles count="4">
    <cellStyle name="Hipervínculo" xfId="2" builtinId="8"/>
    <cellStyle name="Normal" xfId="0" builtinId="0"/>
    <cellStyle name="Normal_Mapa de riesgos nuevo IST_GESTION ultimo" xfId="3" xr:uid="{D8F78CC8-7EA2-4FAD-B72C-2F639CA64846}"/>
    <cellStyle name="Porcentaje" xfId="1" builtinId="5"/>
  </cellStyles>
  <dxfs count="201">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ont>
        <color theme="0"/>
      </font>
    </dxf>
    <dxf>
      <font>
        <color theme="0"/>
      </font>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2.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10242</xdr:colOff>
      <xdr:row>0</xdr:row>
      <xdr:rowOff>20484</xdr:rowOff>
    </xdr:from>
    <xdr:ext cx="2115832" cy="765362"/>
    <xdr:pic>
      <xdr:nvPicPr>
        <xdr:cNvPr id="2" name="0 Imagen">
          <a:extLst>
            <a:ext uri="{FF2B5EF4-FFF2-40B4-BE49-F238E27FC236}">
              <a16:creationId xmlns:a16="http://schemas.microsoft.com/office/drawing/2014/main" id="{F8A8C141-3930-4A1E-8495-F2C71CEAFE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42" y="20484"/>
          <a:ext cx="2115832" cy="765362"/>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AppData\Local\Microsoft\Windows\INetCache\Content.Outlook\4VNXXHEO\Matriz%20Riesgos%20de%20Corrupci&#243;n%20Nov-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BASTIAN\Downloads\paac_2020-_mapa_de_riesgos_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rio.tovar/Documents/PROCESOS%20Y%20RIESGOS/5.%20EICP%20-%20Elaboraci&#243;n%20de%20Instrumentos/Matriz%20de%20riesgos%20EICP%20-%20Gesti&#243;n%20Contract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irio.tovar\Documents\PROCESOS%20Y%20RIESGOS\16.%20Gesti&#243;n%20Documental\CCE-DES-FM-10%20Matriz%20de%20Riesgos%20G%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irio.tovar\Documents\PROCESOS%20Y%20RIESGOS\14.%20Gesti&#243;n%20Administrativa\CCE-DES-FM-10%20Matriz%20de%20riesgos%20G%20Administra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TH/CCE-DES-FM-10%20Matriz%20Riesgos%20TH%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lirio.tovar\Documents\PROCESOS%20Y%20RIESGOS\11.%20Gesti&#243;n%20Financiera\CCE-DES-FM-10%20Matriz%20de%20Riesgos%20G%20Financie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Gesti&#243;n%20Jur&#237;dica/CCE-DES-FM-10%20Matriz%20de%20riesgos%20G%20Jur&#237;dica%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lirio.tovar\Documents\PROCESOS%20Y%20RIESGOS\PQRSD\CCE-DES-FM-10%20Matriz%20de%20riesgos%20PQRS%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irio.tovar\Documents\Riesgos\Contractual\CCE-DES-FM-10%20Matriz%20de%20riesgos%20Contractual%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Operaciones%20SECOP/CCE-DES-FM-10%20Matriz%20de%20Riesgos%20Operaciones%20SECOP%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Evaluaci&#243;n%20Independiente/CCE-DES-FM-10%20Matriz%20de%20Riesgos%20Evaluaci&#243;n%20Independiente%20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fdd9b647aa3882cf/Documents/CCE/Riesgos/Matrices/Abastecimiento%20Estrat&#233;gico/CCE-DES-FM-10%20Matriz%20de%20Riesgos%20Proceso%20EMA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driana.montoya\AppData\Local\Microsoft\Windows\INetCache\Content.Outlook\XZPJLT4F\CCE-DES-FM-10%20%20matriz%20riesgos%20IDT%20Planeaci&#243;n%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Familia\Desktop\Riesgo\Oct2920_Riesgos%20Proceso_Gestion_Tec_Info_V3.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adriana_montoya_colombiacompra_gov_co/Documents/Escritorio/Contratos%202020/Proceso/Riesgos/Versi&#243;n%20Final/Oct2920_Riesgos%20Proceso_Gestion_Tec_Info_V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riana.montoya\AppData\Local\Microsoft\Windows\INetCache\Content.Outlook\XZPJLT4F\CCE-DES-FM-10%20%20matriz%20riesgos%20CCE%20IDT%20Seguridad%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fdd9b647aa3882cf/Documents/CCE/Riesgos/Matrices/Comunicaci&#243;n%20Estrat&#233;gica/CCE-DES-FM-10%20Matriz%20de%20riesgos%20Comunicaci&#243;n%20Estrat&#233;gic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 val="Listas Nuevas"/>
      <sheetName val="MATRIZ DE CALIFICACIÓN"/>
      <sheetName val="Evaluación Diseño Control"/>
      <sheetName val="Evalua Control"/>
    </sheetNames>
    <sheetDataSet>
      <sheetData sheetId="0" refreshError="1"/>
      <sheetData sheetId="1" refreshError="1"/>
      <sheetData sheetId="2" refreshError="1">
        <row r="2">
          <cell r="E2" t="str">
            <v>Riesgo_Estratégico</v>
          </cell>
          <cell r="L2" t="str">
            <v>5. Se espera que el evento ocurra en la mayoría de las circunstancias
Orientador (Más de 1 vez al año)</v>
          </cell>
          <cell r="M2">
            <v>5</v>
          </cell>
          <cell r="N2" t="str">
            <v>5. Casi seguro</v>
          </cell>
          <cell r="P2" t="str">
            <v>PREVENTIVOS</v>
          </cell>
          <cell r="R2" t="str">
            <v xml:space="preserve">CCE Instalaciones </v>
          </cell>
          <cell r="T2" t="str">
            <v>FUERTE</v>
          </cell>
        </row>
        <row r="3">
          <cell r="E3" t="str">
            <v>Riesgo_Gerencial</v>
          </cell>
          <cell r="L3" t="str">
            <v>4. El evento probablemente ocurrirá en la mayoría de las circunstancias
Orientador (Al menos de 1 vez en el último año)</v>
          </cell>
          <cell r="M3">
            <v>4</v>
          </cell>
          <cell r="N3" t="str">
            <v>4. Probable</v>
          </cell>
          <cell r="P3" t="str">
            <v>CORRECTIVOS</v>
          </cell>
          <cell r="R3" t="str">
            <v xml:space="preserve">Mesa de servicio </v>
          </cell>
          <cell r="T3" t="str">
            <v>MODERADO</v>
          </cell>
          <cell r="X3" t="str">
            <v>FUERTEFUERTE</v>
          </cell>
          <cell r="Y3" t="str">
            <v>FUERTE</v>
          </cell>
          <cell r="Z3" t="str">
            <v>No</v>
          </cell>
          <cell r="AM3" t="str">
            <v>Confidencialidad</v>
          </cell>
        </row>
        <row r="4">
          <cell r="E4" t="str">
            <v>Riesgo_Operativo</v>
          </cell>
          <cell r="L4" t="str">
            <v>3. El evento podría ocurrir en algún momento
Orientador (Al menos de 1 vez en los últimos 2 años)</v>
          </cell>
          <cell r="M4">
            <v>3</v>
          </cell>
          <cell r="N4" t="str">
            <v>3. Posible</v>
          </cell>
          <cell r="R4" t="str">
            <v>Externos</v>
          </cell>
          <cell r="T4" t="str">
            <v>DÉBIL</v>
          </cell>
          <cell r="X4" t="str">
            <v>FUERTEMODERADO</v>
          </cell>
          <cell r="Y4" t="str">
            <v>MODERADO</v>
          </cell>
          <cell r="Z4" t="str">
            <v>Si</v>
          </cell>
          <cell r="AM4" t="str">
            <v>Integridad</v>
          </cell>
        </row>
        <row r="5">
          <cell r="E5" t="str">
            <v>Riesgo_Financiero</v>
          </cell>
          <cell r="L5" t="str">
            <v>2. El evento puede ocurrir en algún momento
Orientador
(Al menos de 1 vez en los últimos 5 años)</v>
          </cell>
          <cell r="M5">
            <v>2</v>
          </cell>
          <cell r="N5" t="str">
            <v>2. Improbable</v>
          </cell>
          <cell r="X5" t="str">
            <v>FUERTEDÉBIL</v>
          </cell>
          <cell r="Y5" t="str">
            <v>DÉBIL</v>
          </cell>
          <cell r="Z5" t="str">
            <v>Si</v>
          </cell>
          <cell r="AM5" t="str">
            <v>Disponibilidad</v>
          </cell>
        </row>
        <row r="6">
          <cell r="E6" t="str">
            <v>Riesgo_de_Tecnologico</v>
          </cell>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M6" t="str">
            <v>Confidencialidad e Integridad</v>
          </cell>
        </row>
        <row r="7">
          <cell r="E7" t="str">
            <v xml:space="preserve">Riesgo_de_Cumplimiento </v>
          </cell>
          <cell r="X7" t="str">
            <v>MODERADOMODERADO</v>
          </cell>
          <cell r="Y7" t="str">
            <v>MODERADO</v>
          </cell>
          <cell r="Z7" t="str">
            <v>Si</v>
          </cell>
          <cell r="AC7" t="str">
            <v>MODERADOdirectamente</v>
          </cell>
          <cell r="AD7">
            <v>1</v>
          </cell>
          <cell r="AE7" t="str">
            <v>FUERTEindirectamente</v>
          </cell>
          <cell r="AF7">
            <v>1</v>
          </cell>
          <cell r="AM7" t="str">
            <v>Confidencialidad y Disponibilidad</v>
          </cell>
        </row>
        <row r="8">
          <cell r="E8" t="str">
            <v>Riesgo_de_Imagen_o_Reputacional</v>
          </cell>
          <cell r="X8" t="str">
            <v>MODERADODÉBIL</v>
          </cell>
          <cell r="Y8" t="str">
            <v>DÉBIL</v>
          </cell>
          <cell r="Z8" t="str">
            <v>Si</v>
          </cell>
          <cell r="AE8" t="str">
            <v>MODERADOdirectamente</v>
          </cell>
          <cell r="AF8">
            <v>1</v>
          </cell>
          <cell r="AM8" t="str">
            <v>Integridad y Disponibilidad</v>
          </cell>
        </row>
        <row r="9">
          <cell r="E9" t="str">
            <v>Riesgo_Legal</v>
          </cell>
          <cell r="X9" t="str">
            <v>DÉBILFUERTE</v>
          </cell>
          <cell r="Y9" t="str">
            <v>DÉBIL</v>
          </cell>
          <cell r="Z9" t="str">
            <v>Si</v>
          </cell>
          <cell r="AM9" t="str">
            <v>Confidencialidad, Integridad y Disponibilidad</v>
          </cell>
        </row>
        <row r="10">
          <cell r="E10" t="str">
            <v>Riesgo_de_Corrupción</v>
          </cell>
          <cell r="H10" t="str">
            <v>3. Moderado</v>
          </cell>
          <cell r="I10" t="str">
            <v>2. Menor</v>
          </cell>
          <cell r="J10" t="str">
            <v>1.  Insignificante</v>
          </cell>
          <cell r="X10" t="str">
            <v>DÉBILMODERADO</v>
          </cell>
          <cell r="Y10" t="str">
            <v>DÉBIL</v>
          </cell>
          <cell r="Z10" t="str">
            <v>Si</v>
          </cell>
        </row>
        <row r="11">
          <cell r="E11" t="str">
            <v>Riesgo_Seguridad_Digital</v>
          </cell>
          <cell r="F11" t="str">
            <v>5. Catastrófico</v>
          </cell>
          <cell r="G11" t="str">
            <v>4. Mayor</v>
          </cell>
          <cell r="H11" t="str">
            <v>3. Moderado</v>
          </cell>
          <cell r="I11" t="str">
            <v>2. Menor</v>
          </cell>
          <cell r="J11" t="str">
            <v>1.  Insignificante</v>
          </cell>
          <cell r="X11" t="str">
            <v>DÉBILDÉBIL</v>
          </cell>
          <cell r="Y11" t="str">
            <v>DÉBIL</v>
          </cell>
          <cell r="Z11" t="str">
            <v>Si</v>
          </cell>
        </row>
      </sheetData>
      <sheetData sheetId="3"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4"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Mapa de Riesgos de Corrupción"/>
      <sheetName val="Control de Cambios"/>
      <sheetName val="CONTEXTO PROCESO"/>
      <sheetName val="Listas Nuevas"/>
      <sheetName val="MATRIZ DE CALIFICACIÓN"/>
    </sheetNames>
    <sheetDataSet>
      <sheetData sheetId="0" refreshError="1"/>
      <sheetData sheetId="1" refreshError="1"/>
      <sheetData sheetId="2"/>
      <sheetData sheetId="3" refreshError="1"/>
      <sheetData sheetId="4" refreshError="1"/>
      <sheetData sheetId="5">
        <row r="2">
          <cell r="A2" t="str">
            <v>Políticos</v>
          </cell>
          <cell r="B2" t="str">
            <v>Financieros</v>
          </cell>
          <cell r="C2" t="str">
            <v>Diseño del proceso</v>
          </cell>
        </row>
        <row r="3">
          <cell r="A3" t="str">
            <v>Económicos y financieros</v>
          </cell>
          <cell r="B3" t="str">
            <v>Personal</v>
          </cell>
          <cell r="C3" t="str">
            <v>Interacciones con otros procesos</v>
          </cell>
          <cell r="AR3" t="str">
            <v>Direccionamiento Estratégico</v>
          </cell>
        </row>
        <row r="4">
          <cell r="A4" t="str">
            <v>Sociales y culturales</v>
          </cell>
          <cell r="B4" t="str">
            <v>Procesos</v>
          </cell>
          <cell r="C4" t="str">
            <v>Transversalidad</v>
          </cell>
          <cell r="AR4" t="str">
            <v xml:space="preserve">Evaluación del Sistema de Control Interno </v>
          </cell>
        </row>
        <row r="5">
          <cell r="A5" t="str">
            <v xml:space="preserve">Tecnológicos </v>
          </cell>
          <cell r="B5" t="str">
            <v>Tecnología</v>
          </cell>
          <cell r="C5" t="str">
            <v>Procedimientos asociados</v>
          </cell>
          <cell r="AR5" t="str">
            <v xml:space="preserve">Comunicación </v>
          </cell>
        </row>
        <row r="6">
          <cell r="A6" t="str">
            <v xml:space="preserve">Ambientales </v>
          </cell>
          <cell r="B6" t="str">
            <v>Estratégicos</v>
          </cell>
          <cell r="C6" t="str">
            <v>Responsables del proceso</v>
          </cell>
          <cell r="AR6" t="str">
            <v xml:space="preserve">Gestión de agregación de Demanda </v>
          </cell>
        </row>
        <row r="7">
          <cell r="A7" t="str">
            <v>Legales y reglamentarios</v>
          </cell>
          <cell r="B7" t="str">
            <v>Comunicación interna</v>
          </cell>
          <cell r="C7" t="str">
            <v>Comunicación entre los procesos</v>
          </cell>
          <cell r="AR7" t="str">
            <v xml:space="preserve">Seguimiento normativo, legislativo y Judicial </v>
          </cell>
        </row>
        <row r="8">
          <cell r="C8" t="str">
            <v>Activos de seguridad digital del proceso</v>
          </cell>
          <cell r="AR8" t="str">
            <v xml:space="preserve">Elaboración de instrumentos para el sistema de Compra Publica </v>
          </cell>
        </row>
        <row r="9">
          <cell r="AR9" t="str">
            <v>SECOP II</v>
          </cell>
        </row>
        <row r="10">
          <cell r="AR10" t="str">
            <v xml:space="preserve">Planeación de TI </v>
          </cell>
        </row>
        <row r="11">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EICP-CP"/>
      <sheetName val="IMPACTO DE CORRUPCIÓN EICP-CP"/>
      <sheetName val="IMPACTO DE CORRUPCIÓN EICP-C(2)"/>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Matriz de Riesgos Corrupción"/>
      <sheetName val="Control de Cambios"/>
      <sheetName val="CONTEXTO PROCESO"/>
      <sheetName val="Listas Nuevas"/>
      <sheetName val="MATRIZ DE CALIFICACIÓN"/>
      <sheetName val="MAPA DE RIESGOS"/>
      <sheetName val="Resumen MAPA DE RIESGOS"/>
      <sheetName val="IMPACTO DE CORRUPCIÓN"/>
      <sheetName val="IMPACTO DE CORRUPCIÓN (2)"/>
      <sheetName val="Evaluación Diseño Control"/>
      <sheetName val="Hoja1"/>
      <sheetName val="Evalua Control"/>
    </sheetNames>
    <sheetDataSet>
      <sheetData sheetId="0" refreshError="1"/>
      <sheetData sheetId="1"/>
      <sheetData sheetId="2">
        <row r="2">
          <cell r="C2"/>
        </row>
      </sheetData>
      <sheetData sheetId="3"/>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 sheetId="1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E6" t="str">
            <v>FUERTEdirectamente</v>
          </cell>
          <cell r="AF6">
            <v>2</v>
          </cell>
          <cell r="AJ6" t="str">
            <v>COMPARTIR EL RIESGO</v>
          </cell>
        </row>
        <row r="7">
          <cell r="X7" t="str">
            <v>MODERADOMODERADO</v>
          </cell>
          <cell r="Y7" t="str">
            <v>MODERADO</v>
          </cell>
          <cell r="Z7" t="str">
            <v>Si</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9"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Matriz de Riesgos Corrupción"/>
      <sheetName val="Control de Cambios"/>
      <sheetName val="CONTEXTO PROCESO"/>
      <sheetName val="Listas Nuevas"/>
      <sheetName val="MATRIZ DE CALIFICACIÓN"/>
      <sheetName val="MAPA DE RIESGOS"/>
      <sheetName val="Resumen MAPA DE RIESGOS"/>
      <sheetName val="IMPACTO DE CORRUPCIÓN"/>
      <sheetName val="Evaluación Diseño Control"/>
      <sheetName val="Autoseguimientos"/>
      <sheetName val="Hoja1"/>
      <sheetName val="Evalua Control"/>
      <sheetName val="Riesgos Corrp Política vigente"/>
      <sheetName val="Riesgos de Corrup en actualizac"/>
    </sheetNames>
    <sheetDataSet>
      <sheetData sheetId="0" refreshError="1"/>
      <sheetData sheetId="1"/>
      <sheetData sheetId="2">
        <row r="2">
          <cell r="C2"/>
        </row>
      </sheetData>
      <sheetData sheetId="3"/>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1" refreshError="1"/>
      <sheetData sheetId="12" refreshError="1"/>
      <sheetData sheetId="13" refreshError="1"/>
      <sheetData sheetId="14">
        <row r="2">
          <cell r="C2">
            <v>0</v>
          </cell>
        </row>
      </sheetData>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Matriz de Riesgos Corrupción"/>
      <sheetName val="Control de Cambios"/>
      <sheetName val="CONTEXTO PROCESO"/>
      <sheetName val="Listas Nuevas"/>
      <sheetName val="MATRIZ DE CALIFICACIÓN"/>
      <sheetName val="MAPA DE RIESGOS"/>
      <sheetName val="IMPACTO DE CORRUPCIÓN"/>
      <sheetName val="IMPACTO DE CORRUPCIÓN (2)"/>
      <sheetName val="IMPACTO DE CORRUPCIÓN (3)"/>
      <sheetName val="Evaluación Diseño Control"/>
      <sheetName val="Autoseguimientos"/>
      <sheetName val="Hoja1"/>
      <sheetName val="Evalua Control"/>
    </sheetNames>
    <sheetDataSet>
      <sheetData sheetId="0" refreshError="1"/>
      <sheetData sheetId="1"/>
      <sheetData sheetId="2">
        <row r="2">
          <cell r="C2"/>
        </row>
      </sheetData>
      <sheetData sheetId="3"/>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 sheetId="11"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1)"/>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8"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9"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Resumen MAPA DE RIESGOS (2)"/>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A2" t="str">
            <v>Políticos</v>
          </cell>
        </row>
        <row r="3">
          <cell r="X3" t="str">
            <v>FUERTEFUERTE</v>
          </cell>
          <cell r="Y3" t="str">
            <v>FUERTE</v>
          </cell>
          <cell r="Z3" t="str">
            <v>No</v>
          </cell>
        </row>
        <row r="4">
          <cell r="X4" t="str">
            <v>FUERTEMODERADO</v>
          </cell>
          <cell r="Y4" t="str">
            <v>MODERADO</v>
          </cell>
          <cell r="Z4" t="str">
            <v>Si</v>
          </cell>
        </row>
        <row r="5">
          <cell r="X5" t="str">
            <v>FUERTEDÉBIL</v>
          </cell>
          <cell r="Y5" t="str">
            <v>DÉBIL</v>
          </cell>
          <cell r="Z5" t="str">
            <v>Si</v>
          </cell>
        </row>
        <row r="6">
          <cell r="X6" t="str">
            <v>MODERADOFUERTE</v>
          </cell>
          <cell r="Y6" t="str">
            <v>MODERADO</v>
          </cell>
          <cell r="Z6" t="str">
            <v>Si</v>
          </cell>
        </row>
        <row r="7">
          <cell r="X7" t="str">
            <v>MODERADOMODERADO</v>
          </cell>
          <cell r="Y7" t="str">
            <v>MODERADO</v>
          </cell>
          <cell r="Z7" t="str">
            <v>Si</v>
          </cell>
        </row>
        <row r="8">
          <cell r="X8" t="str">
            <v>MODERADODÉBIL</v>
          </cell>
          <cell r="Y8" t="str">
            <v>DÉBIL</v>
          </cell>
          <cell r="Z8" t="str">
            <v>Si</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row>
        <row r="6">
          <cell r="AC6" t="str">
            <v>FUERTEdirectamente</v>
          </cell>
          <cell r="AD6">
            <v>2</v>
          </cell>
        </row>
        <row r="7">
          <cell r="AC7" t="str">
            <v>MODERADOdirectamente</v>
          </cell>
          <cell r="AD7">
            <v>1</v>
          </cell>
        </row>
      </sheetData>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row r="2">
          <cell r="A2" t="str">
            <v>Políticos</v>
          </cell>
        </row>
        <row r="6">
          <cell r="AE6" t="str">
            <v>FUERTEdirectamente</v>
          </cell>
          <cell r="AF6">
            <v>2</v>
          </cell>
        </row>
        <row r="7">
          <cell r="AE7" t="str">
            <v>FUERTEindirectamente</v>
          </cell>
          <cell r="AF7">
            <v>1</v>
          </cell>
        </row>
        <row r="8">
          <cell r="AE8" t="str">
            <v>MODERADOdirectamente</v>
          </cell>
          <cell r="AF8">
            <v>1</v>
          </cell>
        </row>
      </sheetData>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9.cl/ubc7d" TargetMode="External"/><Relationship Id="rId1" Type="http://schemas.openxmlformats.org/officeDocument/2006/relationships/hyperlink" Target="https://www.facebook.com/ColombiaCompraEficiente/photos/a.1029619527136536/318219054187941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AH70"/>
  <sheetViews>
    <sheetView tabSelected="1" topLeftCell="A14" zoomScale="60" zoomScaleNormal="60" zoomScaleSheetLayoutView="10" workbookViewId="0">
      <selection activeCell="U26" sqref="U26"/>
    </sheetView>
  </sheetViews>
  <sheetFormatPr baseColWidth="10" defaultColWidth="11" defaultRowHeight="14.25" x14ac:dyDescent="0.2"/>
  <cols>
    <col min="1" max="1" width="2.625" style="1" customWidth="1"/>
    <col min="2" max="2" width="2.625" style="7" customWidth="1"/>
    <col min="3" max="3" width="22.375" style="7" customWidth="1"/>
    <col min="4" max="4" width="2.625" style="7" customWidth="1"/>
    <col min="5" max="5" width="30.375" style="7" customWidth="1"/>
    <col min="6" max="6" width="2.625" style="7" customWidth="1"/>
    <col min="7" max="7" width="55.625" style="7" customWidth="1"/>
    <col min="8" max="8" width="2.625" style="7" customWidth="1"/>
    <col min="9" max="9" width="55.625" style="7" customWidth="1"/>
    <col min="10" max="10" width="2.625" style="7" customWidth="1"/>
    <col min="11" max="16" width="12.625" style="7" customWidth="1"/>
    <col min="17" max="17" width="12.625" style="56" customWidth="1"/>
    <col min="18" max="22" width="12.625" style="7" customWidth="1"/>
    <col min="23" max="23" width="2.625" style="7" customWidth="1"/>
    <col min="24" max="24" width="14.375" style="7" bestFit="1" customWidth="1"/>
    <col min="25" max="25" width="2.625" style="7" customWidth="1"/>
    <col min="26" max="26" width="18.625" style="7" customWidth="1"/>
    <col min="27" max="27" width="2.625" style="7" customWidth="1"/>
    <col min="28" max="28" width="18.625" style="7" customWidth="1"/>
    <col min="29" max="29" width="2.625" style="7" customWidth="1"/>
    <col min="30" max="30" width="18.625" style="7" customWidth="1"/>
    <col min="31" max="31" width="2.625" style="7" customWidth="1"/>
    <col min="32" max="32" width="70.625" style="46" customWidth="1"/>
    <col min="33" max="33" width="2.625" style="7" customWidth="1"/>
    <col min="34" max="34" width="2.625" style="1" customWidth="1"/>
    <col min="35" max="16384" width="11" style="7"/>
  </cols>
  <sheetData>
    <row r="1" spans="1:34" s="1" customFormat="1" ht="15" thickBot="1" x14ac:dyDescent="0.25">
      <c r="AF1" s="2"/>
    </row>
    <row r="2" spans="1:34" ht="12" customHeight="1" thickTop="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c r="AG2" s="6"/>
    </row>
    <row r="3" spans="1:34" ht="24" customHeight="1" x14ac:dyDescent="0.2">
      <c r="B3" s="8"/>
      <c r="C3" s="177" t="s">
        <v>624</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9"/>
    </row>
    <row r="4" spans="1:34" ht="21.75" customHeight="1" x14ac:dyDescent="0.2">
      <c r="B4" s="8"/>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9"/>
    </row>
    <row r="5" spans="1:34" ht="23.25" customHeight="1" x14ac:dyDescent="0.2">
      <c r="B5" s="8"/>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9"/>
    </row>
    <row r="6" spans="1:34" x14ac:dyDescent="0.2">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1"/>
      <c r="AG6" s="9"/>
    </row>
    <row r="7" spans="1:34" s="21" customFormat="1" ht="52.5" customHeight="1" x14ac:dyDescent="0.2">
      <c r="A7" s="12"/>
      <c r="B7" s="13"/>
      <c r="C7" s="14" t="s">
        <v>0</v>
      </c>
      <c r="D7" s="15"/>
      <c r="E7" s="16" t="s">
        <v>0</v>
      </c>
      <c r="F7" s="17"/>
      <c r="G7" s="16" t="s">
        <v>1</v>
      </c>
      <c r="H7" s="17"/>
      <c r="I7" s="16" t="s">
        <v>2</v>
      </c>
      <c r="J7" s="17"/>
      <c r="K7" s="16" t="s">
        <v>3</v>
      </c>
      <c r="L7" s="16" t="s">
        <v>4</v>
      </c>
      <c r="M7" s="16" t="s">
        <v>5</v>
      </c>
      <c r="N7" s="16" t="s">
        <v>6</v>
      </c>
      <c r="O7" s="16" t="s">
        <v>7</v>
      </c>
      <c r="P7" s="16" t="s">
        <v>8</v>
      </c>
      <c r="Q7" s="57" t="s">
        <v>9</v>
      </c>
      <c r="R7" s="16" t="s">
        <v>10</v>
      </c>
      <c r="S7" s="16" t="s">
        <v>11</v>
      </c>
      <c r="T7" s="16" t="s">
        <v>12</v>
      </c>
      <c r="U7" s="16" t="s">
        <v>13</v>
      </c>
      <c r="V7" s="16" t="s">
        <v>14</v>
      </c>
      <c r="W7" s="15"/>
      <c r="X7" s="14" t="s">
        <v>15</v>
      </c>
      <c r="Y7" s="15"/>
      <c r="Z7" s="18" t="s">
        <v>16</v>
      </c>
      <c r="AA7" s="17"/>
      <c r="AB7" s="18" t="s">
        <v>17</v>
      </c>
      <c r="AC7" s="17"/>
      <c r="AD7" s="18" t="s">
        <v>18</v>
      </c>
      <c r="AE7" s="15"/>
      <c r="AF7" s="19" t="s">
        <v>19</v>
      </c>
      <c r="AG7" s="20"/>
      <c r="AH7" s="12"/>
    </row>
    <row r="8" spans="1:34" ht="33.75" customHeight="1" x14ac:dyDescent="0.2">
      <c r="B8" s="8"/>
      <c r="C8" s="10"/>
      <c r="D8" s="10"/>
      <c r="E8" s="22"/>
      <c r="F8" s="22"/>
      <c r="G8" s="22"/>
      <c r="H8" s="22"/>
      <c r="I8" s="22"/>
      <c r="J8" s="22"/>
      <c r="K8" s="22"/>
      <c r="L8" s="22"/>
      <c r="M8" s="22"/>
      <c r="N8" s="22"/>
      <c r="O8" s="22"/>
      <c r="P8" s="22"/>
      <c r="Q8" s="22"/>
      <c r="R8" s="22"/>
      <c r="S8" s="22"/>
      <c r="T8" s="22"/>
      <c r="U8" s="22"/>
      <c r="V8" s="22"/>
      <c r="W8" s="10"/>
      <c r="X8" s="10"/>
      <c r="Y8" s="10"/>
      <c r="Z8" s="22"/>
      <c r="AA8" s="22"/>
      <c r="AB8" s="22"/>
      <c r="AC8" s="22"/>
      <c r="AD8" s="22"/>
      <c r="AE8" s="10"/>
      <c r="AF8" s="11"/>
      <c r="AG8" s="9"/>
    </row>
    <row r="9" spans="1:34" ht="119.25" customHeight="1" x14ac:dyDescent="0.2">
      <c r="B9" s="8"/>
      <c r="C9" s="174" t="s">
        <v>36</v>
      </c>
      <c r="D9" s="10"/>
      <c r="E9" s="38" t="s">
        <v>37</v>
      </c>
      <c r="F9" s="48"/>
      <c r="G9" s="23" t="s">
        <v>38</v>
      </c>
      <c r="H9" s="22"/>
      <c r="I9" s="47" t="s">
        <v>89</v>
      </c>
      <c r="J9" s="22"/>
      <c r="K9" s="24"/>
      <c r="L9" s="49"/>
      <c r="M9" s="24"/>
      <c r="N9" s="25"/>
      <c r="O9" s="24"/>
      <c r="P9" s="23"/>
      <c r="Q9" s="23"/>
      <c r="R9" s="24"/>
      <c r="S9" s="24"/>
      <c r="T9" s="24"/>
      <c r="U9" s="24"/>
      <c r="V9" s="24"/>
      <c r="W9" s="10"/>
      <c r="X9" s="26">
        <v>1</v>
      </c>
      <c r="Y9" s="10"/>
      <c r="Z9" s="50">
        <f>AVERAGE(X9:X9)</f>
        <v>1</v>
      </c>
      <c r="AA9" s="22"/>
      <c r="AB9" s="178">
        <f>AVERAGE(Z9,Z11,Z13,Z17,Z19)</f>
        <v>1</v>
      </c>
      <c r="AC9" s="22"/>
      <c r="AD9" s="163">
        <f>AVERAGE(AB9,AB22,AB24,AB38,AB51,AB64)</f>
        <v>0.9278333333333334</v>
      </c>
      <c r="AE9" s="10"/>
      <c r="AF9" s="64" t="s">
        <v>88</v>
      </c>
      <c r="AG9" s="9"/>
    </row>
    <row r="10" spans="1:34" x14ac:dyDescent="0.2">
      <c r="B10" s="8"/>
      <c r="C10" s="174"/>
      <c r="D10" s="10"/>
      <c r="E10" s="22"/>
      <c r="F10" s="22"/>
      <c r="G10" s="22"/>
      <c r="H10" s="22"/>
      <c r="I10" s="22"/>
      <c r="J10" s="22"/>
      <c r="K10" s="22"/>
      <c r="L10" s="22"/>
      <c r="M10" s="22"/>
      <c r="N10" s="22"/>
      <c r="O10" s="22"/>
      <c r="P10" s="22"/>
      <c r="Q10" s="22"/>
      <c r="R10" s="22"/>
      <c r="S10" s="22"/>
      <c r="T10" s="22"/>
      <c r="U10" s="22"/>
      <c r="V10" s="22"/>
      <c r="W10" s="10"/>
      <c r="X10" s="28"/>
      <c r="Y10" s="10"/>
      <c r="Z10" s="29"/>
      <c r="AA10" s="22"/>
      <c r="AB10" s="178"/>
      <c r="AC10" s="22"/>
      <c r="AD10" s="163"/>
      <c r="AE10" s="10"/>
      <c r="AF10" s="30"/>
      <c r="AG10" s="9"/>
    </row>
    <row r="11" spans="1:34" ht="115.5" customHeight="1" x14ac:dyDescent="0.2">
      <c r="B11" s="8"/>
      <c r="C11" s="174"/>
      <c r="D11" s="10"/>
      <c r="E11" s="38" t="s">
        <v>39</v>
      </c>
      <c r="F11" s="22"/>
      <c r="G11" s="23" t="s">
        <v>40</v>
      </c>
      <c r="H11" s="17"/>
      <c r="I11" s="47" t="s">
        <v>89</v>
      </c>
      <c r="J11" s="22"/>
      <c r="K11" s="32"/>
      <c r="L11" s="25"/>
      <c r="M11" s="49"/>
      <c r="N11" s="32"/>
      <c r="O11" s="32"/>
      <c r="P11" s="32"/>
      <c r="Q11" s="32"/>
      <c r="R11" s="32"/>
      <c r="S11" s="32"/>
      <c r="T11" s="32"/>
      <c r="U11" s="32"/>
      <c r="V11" s="32"/>
      <c r="W11" s="10"/>
      <c r="X11" s="33">
        <v>1</v>
      </c>
      <c r="Y11" s="10"/>
      <c r="Z11" s="50">
        <f>AVERAGE(X11:X11)</f>
        <v>1</v>
      </c>
      <c r="AA11" s="22"/>
      <c r="AB11" s="178"/>
      <c r="AC11" s="22"/>
      <c r="AD11" s="163"/>
      <c r="AE11" s="10"/>
      <c r="AF11" s="60" t="s">
        <v>88</v>
      </c>
      <c r="AG11" s="9"/>
    </row>
    <row r="12" spans="1:34" x14ac:dyDescent="0.2">
      <c r="B12" s="8"/>
      <c r="C12" s="174"/>
      <c r="D12" s="10"/>
      <c r="E12" s="22"/>
      <c r="F12" s="22"/>
      <c r="G12" s="22"/>
      <c r="H12" s="22"/>
      <c r="I12" s="22"/>
      <c r="J12" s="22"/>
      <c r="K12" s="22"/>
      <c r="L12" s="22"/>
      <c r="M12" s="22"/>
      <c r="N12" s="22"/>
      <c r="O12" s="22"/>
      <c r="P12" s="22"/>
      <c r="Q12" s="22"/>
      <c r="R12" s="22"/>
      <c r="S12" s="22"/>
      <c r="T12" s="22"/>
      <c r="U12" s="22"/>
      <c r="V12" s="22"/>
      <c r="W12" s="10"/>
      <c r="X12" s="29"/>
      <c r="Y12" s="10"/>
      <c r="Z12" s="29"/>
      <c r="AA12" s="22"/>
      <c r="AB12" s="178"/>
      <c r="AC12" s="22"/>
      <c r="AD12" s="163"/>
      <c r="AE12" s="10"/>
      <c r="AF12" s="30"/>
      <c r="AG12" s="9"/>
    </row>
    <row r="13" spans="1:34" ht="139.5" customHeight="1" x14ac:dyDescent="0.2">
      <c r="B13" s="8"/>
      <c r="C13" s="174"/>
      <c r="D13" s="10"/>
      <c r="E13" s="170" t="s">
        <v>20</v>
      </c>
      <c r="F13" s="22"/>
      <c r="G13" s="23" t="s">
        <v>85</v>
      </c>
      <c r="H13" s="17"/>
      <c r="I13" s="31" t="s">
        <v>103</v>
      </c>
      <c r="J13" s="22"/>
      <c r="K13" s="49"/>
      <c r="L13" s="34"/>
      <c r="M13" s="23"/>
      <c r="N13" s="23"/>
      <c r="O13" s="24"/>
      <c r="P13" s="25"/>
      <c r="Q13" s="23"/>
      <c r="R13" s="24"/>
      <c r="S13" s="24"/>
      <c r="T13" s="24"/>
      <c r="U13" s="25"/>
      <c r="V13" s="24"/>
      <c r="W13" s="10"/>
      <c r="X13" s="33">
        <v>1</v>
      </c>
      <c r="Y13" s="10"/>
      <c r="Z13" s="173">
        <f>AVERAGE(X13:X15)</f>
        <v>1</v>
      </c>
      <c r="AA13" s="22"/>
      <c r="AB13" s="178"/>
      <c r="AC13" s="22"/>
      <c r="AD13" s="163"/>
      <c r="AE13" s="10"/>
      <c r="AF13" s="60" t="s">
        <v>102</v>
      </c>
      <c r="AG13" s="9"/>
    </row>
    <row r="14" spans="1:34" ht="120" customHeight="1" x14ac:dyDescent="0.2">
      <c r="B14" s="8"/>
      <c r="C14" s="174"/>
      <c r="D14" s="10"/>
      <c r="E14" s="170"/>
      <c r="F14" s="22"/>
      <c r="G14" s="23" t="s">
        <v>41</v>
      </c>
      <c r="H14" s="17"/>
      <c r="I14" s="23" t="s">
        <v>105</v>
      </c>
      <c r="J14" s="22"/>
      <c r="K14" s="49"/>
      <c r="L14" s="24"/>
      <c r="M14" s="24"/>
      <c r="N14" s="24"/>
      <c r="O14" s="24"/>
      <c r="P14" s="24"/>
      <c r="Q14" s="23"/>
      <c r="R14" s="24"/>
      <c r="S14" s="24"/>
      <c r="T14" s="24"/>
      <c r="U14" s="24"/>
      <c r="V14" s="25"/>
      <c r="W14" s="10"/>
      <c r="X14" s="33">
        <v>1</v>
      </c>
      <c r="Y14" s="10"/>
      <c r="Z14" s="173"/>
      <c r="AA14" s="22"/>
      <c r="AB14" s="178"/>
      <c r="AC14" s="22"/>
      <c r="AD14" s="163"/>
      <c r="AE14" s="10"/>
      <c r="AF14" s="60" t="s">
        <v>104</v>
      </c>
      <c r="AG14" s="9"/>
    </row>
    <row r="15" spans="1:34" ht="73.5" customHeight="1" x14ac:dyDescent="0.2">
      <c r="B15" s="8"/>
      <c r="C15" s="174"/>
      <c r="D15" s="10"/>
      <c r="E15" s="170"/>
      <c r="F15" s="22"/>
      <c r="G15" s="23" t="s">
        <v>42</v>
      </c>
      <c r="H15" s="17"/>
      <c r="I15" s="23" t="s">
        <v>107</v>
      </c>
      <c r="J15" s="22"/>
      <c r="K15" s="49"/>
      <c r="L15" s="24"/>
      <c r="M15" s="24"/>
      <c r="N15" s="24"/>
      <c r="O15" s="24"/>
      <c r="P15" s="24"/>
      <c r="Q15" s="23"/>
      <c r="R15" s="24"/>
      <c r="S15" s="24"/>
      <c r="T15" s="24"/>
      <c r="U15" s="24"/>
      <c r="V15" s="25"/>
      <c r="W15" s="10"/>
      <c r="X15" s="33">
        <v>1</v>
      </c>
      <c r="Y15" s="10"/>
      <c r="Z15" s="173"/>
      <c r="AA15" s="22"/>
      <c r="AB15" s="178"/>
      <c r="AC15" s="22"/>
      <c r="AD15" s="163"/>
      <c r="AE15" s="10"/>
      <c r="AF15" s="60" t="s">
        <v>106</v>
      </c>
      <c r="AG15" s="9"/>
    </row>
    <row r="16" spans="1:34" x14ac:dyDescent="0.2">
      <c r="B16" s="8"/>
      <c r="C16" s="174"/>
      <c r="D16" s="10"/>
      <c r="E16" s="22"/>
      <c r="F16" s="22"/>
      <c r="G16" s="22"/>
      <c r="H16" s="17"/>
      <c r="I16" s="22"/>
      <c r="J16" s="22"/>
      <c r="K16" s="22"/>
      <c r="L16" s="22"/>
      <c r="M16" s="22"/>
      <c r="N16" s="22"/>
      <c r="O16" s="22"/>
      <c r="P16" s="22"/>
      <c r="Q16" s="22"/>
      <c r="R16" s="22"/>
      <c r="S16" s="22"/>
      <c r="T16" s="22"/>
      <c r="U16" s="22"/>
      <c r="V16" s="22"/>
      <c r="W16" s="10"/>
      <c r="X16" s="29"/>
      <c r="Y16" s="10"/>
      <c r="Z16" s="29"/>
      <c r="AA16" s="22"/>
      <c r="AB16" s="178"/>
      <c r="AC16" s="22"/>
      <c r="AD16" s="163"/>
      <c r="AE16" s="10"/>
      <c r="AF16" s="30"/>
      <c r="AG16" s="9"/>
    </row>
    <row r="17" spans="2:33" ht="213.75" customHeight="1" x14ac:dyDescent="0.2">
      <c r="B17" s="8"/>
      <c r="C17" s="174"/>
      <c r="D17" s="10"/>
      <c r="E17" s="38" t="s">
        <v>21</v>
      </c>
      <c r="F17" s="22"/>
      <c r="G17" s="23" t="s">
        <v>86</v>
      </c>
      <c r="H17" s="17"/>
      <c r="I17" s="23" t="s">
        <v>108</v>
      </c>
      <c r="J17" s="22"/>
      <c r="K17" s="32"/>
      <c r="L17" s="32"/>
      <c r="M17" s="32"/>
      <c r="N17" s="32"/>
      <c r="O17" s="32"/>
      <c r="P17" s="32"/>
      <c r="Q17" s="58"/>
      <c r="R17" s="32"/>
      <c r="S17" s="32"/>
      <c r="T17" s="49"/>
      <c r="U17" s="25"/>
      <c r="V17" s="32"/>
      <c r="W17" s="10"/>
      <c r="X17" s="33">
        <v>1</v>
      </c>
      <c r="Y17" s="10"/>
      <c r="Z17" s="51">
        <f>AVERAGE(X17:X17)</f>
        <v>1</v>
      </c>
      <c r="AA17" s="22"/>
      <c r="AB17" s="178"/>
      <c r="AC17" s="22"/>
      <c r="AD17" s="163"/>
      <c r="AE17" s="10"/>
      <c r="AF17" s="60" t="s">
        <v>109</v>
      </c>
      <c r="AG17" s="9"/>
    </row>
    <row r="18" spans="2:33" x14ac:dyDescent="0.2">
      <c r="B18" s="8"/>
      <c r="C18" s="174"/>
      <c r="D18" s="10"/>
      <c r="E18" s="22"/>
      <c r="F18" s="22"/>
      <c r="G18" s="17"/>
      <c r="H18" s="17"/>
      <c r="I18" s="17"/>
      <c r="J18" s="22"/>
      <c r="K18" s="22"/>
      <c r="L18" s="22"/>
      <c r="M18" s="22"/>
      <c r="N18" s="22"/>
      <c r="O18" s="22"/>
      <c r="P18" s="22"/>
      <c r="Q18" s="22"/>
      <c r="R18" s="22"/>
      <c r="S18" s="22"/>
      <c r="T18" s="22"/>
      <c r="U18" s="22"/>
      <c r="V18" s="22"/>
      <c r="W18" s="10"/>
      <c r="X18" s="29"/>
      <c r="Y18" s="10"/>
      <c r="Z18" s="29"/>
      <c r="AA18" s="22"/>
      <c r="AB18" s="178"/>
      <c r="AC18" s="22"/>
      <c r="AD18" s="163"/>
      <c r="AE18" s="10"/>
      <c r="AF18" s="30"/>
      <c r="AG18" s="9"/>
    </row>
    <row r="19" spans="2:33" ht="221.25" customHeight="1" x14ac:dyDescent="0.2">
      <c r="B19" s="8"/>
      <c r="C19" s="174"/>
      <c r="D19" s="10"/>
      <c r="E19" s="172" t="s">
        <v>22</v>
      </c>
      <c r="F19" s="22"/>
      <c r="G19" s="23" t="s">
        <v>43</v>
      </c>
      <c r="H19" s="17"/>
      <c r="I19" s="23" t="s">
        <v>111</v>
      </c>
      <c r="J19" s="22"/>
      <c r="K19" s="32"/>
      <c r="L19" s="32"/>
      <c r="M19" s="32"/>
      <c r="N19" s="32"/>
      <c r="O19" s="32"/>
      <c r="P19" s="32"/>
      <c r="Q19" s="32"/>
      <c r="R19" s="32"/>
      <c r="S19" s="32"/>
      <c r="T19" s="32" t="s">
        <v>90</v>
      </c>
      <c r="U19" s="25"/>
      <c r="V19" s="32"/>
      <c r="W19" s="10"/>
      <c r="X19" s="33">
        <v>1</v>
      </c>
      <c r="Y19" s="10"/>
      <c r="Z19" s="175">
        <f>AVERAGE(X19:X20)</f>
        <v>1</v>
      </c>
      <c r="AA19" s="22"/>
      <c r="AB19" s="178"/>
      <c r="AC19" s="22"/>
      <c r="AD19" s="163"/>
      <c r="AE19" s="10"/>
      <c r="AF19" s="35" t="s">
        <v>110</v>
      </c>
      <c r="AG19" s="9"/>
    </row>
    <row r="20" spans="2:33" ht="60" customHeight="1" x14ac:dyDescent="0.2">
      <c r="B20" s="8"/>
      <c r="C20" s="174"/>
      <c r="D20" s="10"/>
      <c r="E20" s="172"/>
      <c r="F20" s="22" t="s">
        <v>87</v>
      </c>
      <c r="G20" s="23" t="s">
        <v>44</v>
      </c>
      <c r="H20" s="17"/>
      <c r="I20" s="23" t="s">
        <v>112</v>
      </c>
      <c r="J20" s="22"/>
      <c r="K20" s="32"/>
      <c r="L20" s="32"/>
      <c r="M20" s="32"/>
      <c r="N20" s="32"/>
      <c r="O20" s="32"/>
      <c r="P20" s="32"/>
      <c r="Q20" s="32"/>
      <c r="R20" s="32"/>
      <c r="S20" s="32"/>
      <c r="T20" s="32"/>
      <c r="U20" s="32"/>
      <c r="V20" s="25"/>
      <c r="W20" s="10"/>
      <c r="X20" s="33">
        <v>1</v>
      </c>
      <c r="Y20" s="10"/>
      <c r="Z20" s="176"/>
      <c r="AA20" s="22"/>
      <c r="AB20" s="178"/>
      <c r="AC20" s="22"/>
      <c r="AD20" s="163"/>
      <c r="AE20" s="10"/>
      <c r="AF20" s="35" t="s">
        <v>151</v>
      </c>
      <c r="AG20" s="9"/>
    </row>
    <row r="21" spans="2:33" x14ac:dyDescent="0.2">
      <c r="B21" s="8"/>
      <c r="C21" s="10"/>
      <c r="D21" s="10"/>
      <c r="E21" s="22"/>
      <c r="F21" s="22"/>
      <c r="G21" s="22"/>
      <c r="H21" s="22"/>
      <c r="I21" s="22"/>
      <c r="J21" s="22"/>
      <c r="K21" s="22"/>
      <c r="L21" s="22"/>
      <c r="M21" s="22"/>
      <c r="N21" s="22"/>
      <c r="O21" s="22"/>
      <c r="P21" s="22"/>
      <c r="Q21" s="22"/>
      <c r="R21" s="22"/>
      <c r="S21" s="22"/>
      <c r="T21" s="22"/>
      <c r="U21" s="22"/>
      <c r="V21" s="22"/>
      <c r="W21" s="10"/>
      <c r="X21" s="29"/>
      <c r="Y21" s="10"/>
      <c r="Z21" s="29"/>
      <c r="AA21" s="22"/>
      <c r="AB21" s="29"/>
      <c r="AC21" s="22"/>
      <c r="AD21" s="163"/>
      <c r="AE21" s="10"/>
      <c r="AF21" s="30"/>
      <c r="AG21" s="9"/>
    </row>
    <row r="22" spans="2:33" ht="159" customHeight="1" x14ac:dyDescent="0.2">
      <c r="B22" s="8"/>
      <c r="C22" s="47" t="s">
        <v>46</v>
      </c>
      <c r="D22" s="10"/>
      <c r="E22" s="47" t="s">
        <v>45</v>
      </c>
      <c r="F22" s="22"/>
      <c r="G22" s="23" t="s">
        <v>47</v>
      </c>
      <c r="H22" s="22"/>
      <c r="I22" s="31" t="s">
        <v>114</v>
      </c>
      <c r="J22" s="22"/>
      <c r="K22" s="52"/>
      <c r="L22" s="52"/>
      <c r="M22" s="25"/>
      <c r="N22" s="52"/>
      <c r="O22" s="52"/>
      <c r="P22" s="52"/>
      <c r="Q22" s="59"/>
      <c r="R22" s="52"/>
      <c r="S22" s="52"/>
      <c r="T22" s="52"/>
      <c r="U22" s="52"/>
      <c r="V22" s="52"/>
      <c r="W22" s="10"/>
      <c r="X22" s="33">
        <v>0.8</v>
      </c>
      <c r="Y22" s="10"/>
      <c r="Z22" s="53">
        <f>+AVERAGE(X22)</f>
        <v>0.8</v>
      </c>
      <c r="AA22" s="22"/>
      <c r="AB22" s="27">
        <f>+AVERAGE(Z22)</f>
        <v>0.8</v>
      </c>
      <c r="AC22" s="22"/>
      <c r="AD22" s="163"/>
      <c r="AE22" s="10"/>
      <c r="AF22" s="65" t="s">
        <v>113</v>
      </c>
      <c r="AG22" s="9"/>
    </row>
    <row r="23" spans="2:33" x14ac:dyDescent="0.2">
      <c r="B23" s="8"/>
      <c r="C23" s="10"/>
      <c r="D23" s="10"/>
      <c r="E23" s="22"/>
      <c r="F23" s="22"/>
      <c r="G23" s="22"/>
      <c r="H23" s="22"/>
      <c r="I23" s="22"/>
      <c r="J23" s="22"/>
      <c r="K23" s="22"/>
      <c r="L23" s="22"/>
      <c r="M23" s="22"/>
      <c r="N23" s="22"/>
      <c r="O23" s="22"/>
      <c r="P23" s="22"/>
      <c r="Q23" s="22"/>
      <c r="R23" s="22"/>
      <c r="S23" s="22"/>
      <c r="T23" s="22"/>
      <c r="U23" s="22"/>
      <c r="V23" s="22"/>
      <c r="W23" s="10"/>
      <c r="X23" s="29"/>
      <c r="Y23" s="10"/>
      <c r="Z23" s="29"/>
      <c r="AA23" s="22"/>
      <c r="AB23" s="29"/>
      <c r="AC23" s="22"/>
      <c r="AD23" s="163"/>
      <c r="AE23" s="10"/>
      <c r="AF23" s="30"/>
      <c r="AG23" s="9"/>
    </row>
    <row r="24" spans="2:33" ht="124.5" customHeight="1" x14ac:dyDescent="0.2">
      <c r="B24" s="8"/>
      <c r="C24" s="167" t="s">
        <v>48</v>
      </c>
      <c r="D24" s="10"/>
      <c r="E24" s="170" t="s">
        <v>49</v>
      </c>
      <c r="F24" s="22"/>
      <c r="G24" s="23" t="s">
        <v>50</v>
      </c>
      <c r="H24" s="17"/>
      <c r="I24" s="31" t="s">
        <v>91</v>
      </c>
      <c r="J24" s="22"/>
      <c r="K24" s="49"/>
      <c r="L24" s="23"/>
      <c r="M24" s="23"/>
      <c r="N24" s="23"/>
      <c r="O24" s="23"/>
      <c r="P24" s="25"/>
      <c r="Q24" s="23"/>
      <c r="R24" s="23"/>
      <c r="S24" s="23"/>
      <c r="T24" s="25"/>
      <c r="U24" s="23"/>
      <c r="V24" s="23"/>
      <c r="W24" s="10"/>
      <c r="X24" s="33">
        <v>1</v>
      </c>
      <c r="Y24" s="10"/>
      <c r="Z24" s="171">
        <f>AVERAGE(X24:X27)</f>
        <v>1</v>
      </c>
      <c r="AA24" s="22"/>
      <c r="AB24" s="171">
        <f>AVERAGE(Z24,Z29,Z32,Z35)</f>
        <v>1</v>
      </c>
      <c r="AC24" s="22"/>
      <c r="AD24" s="163"/>
      <c r="AE24" s="10"/>
      <c r="AF24" s="60" t="s">
        <v>97</v>
      </c>
      <c r="AG24" s="9"/>
    </row>
    <row r="25" spans="2:33" ht="218.25" customHeight="1" x14ac:dyDescent="0.2">
      <c r="B25" s="8"/>
      <c r="C25" s="168"/>
      <c r="D25" s="10"/>
      <c r="E25" s="170"/>
      <c r="F25" s="22"/>
      <c r="G25" s="23" t="s">
        <v>51</v>
      </c>
      <c r="H25" s="17"/>
      <c r="I25" s="23" t="s">
        <v>116</v>
      </c>
      <c r="J25" s="22"/>
      <c r="K25" s="49"/>
      <c r="L25" s="23"/>
      <c r="M25" s="23"/>
      <c r="N25" s="23"/>
      <c r="O25" s="23"/>
      <c r="P25" s="23"/>
      <c r="Q25" s="23"/>
      <c r="R25" s="23"/>
      <c r="S25" s="23"/>
      <c r="T25" s="23"/>
      <c r="U25" s="25"/>
      <c r="V25" s="23"/>
      <c r="W25" s="10"/>
      <c r="X25" s="33">
        <v>1</v>
      </c>
      <c r="Y25" s="10"/>
      <c r="Z25" s="171"/>
      <c r="AA25" s="22"/>
      <c r="AB25" s="171"/>
      <c r="AC25" s="22"/>
      <c r="AD25" s="163"/>
      <c r="AE25" s="10"/>
      <c r="AF25" s="35" t="s">
        <v>115</v>
      </c>
      <c r="AG25" s="9"/>
    </row>
    <row r="26" spans="2:33" ht="108" customHeight="1" x14ac:dyDescent="0.2">
      <c r="B26" s="8"/>
      <c r="C26" s="168"/>
      <c r="D26" s="10"/>
      <c r="E26" s="170"/>
      <c r="F26" s="22"/>
      <c r="G26" s="23" t="s">
        <v>52</v>
      </c>
      <c r="H26" s="17"/>
      <c r="I26" s="62" t="s">
        <v>89</v>
      </c>
      <c r="J26" s="22"/>
      <c r="K26" s="23"/>
      <c r="L26" s="23"/>
      <c r="M26" s="23"/>
      <c r="N26" s="23"/>
      <c r="O26" s="23"/>
      <c r="P26" s="25"/>
      <c r="Q26" s="23"/>
      <c r="S26" s="23"/>
      <c r="T26" s="23"/>
      <c r="U26" s="23"/>
      <c r="V26" s="23"/>
      <c r="W26" s="10"/>
      <c r="X26" s="33">
        <v>1</v>
      </c>
      <c r="Y26" s="10"/>
      <c r="Z26" s="171"/>
      <c r="AA26" s="22"/>
      <c r="AB26" s="171"/>
      <c r="AC26" s="22"/>
      <c r="AD26" s="163"/>
      <c r="AE26" s="10"/>
      <c r="AF26" s="35" t="s">
        <v>92</v>
      </c>
      <c r="AG26" s="9"/>
    </row>
    <row r="27" spans="2:33" ht="192.75" customHeight="1" x14ac:dyDescent="0.2">
      <c r="B27" s="8"/>
      <c r="C27" s="168"/>
      <c r="D27" s="10"/>
      <c r="E27" s="170"/>
      <c r="F27" s="22"/>
      <c r="G27" s="23" t="s">
        <v>53</v>
      </c>
      <c r="H27" s="17"/>
      <c r="I27" s="23" t="s">
        <v>122</v>
      </c>
      <c r="J27" s="22"/>
      <c r="K27" s="23"/>
      <c r="L27" s="23"/>
      <c r="M27" s="23"/>
      <c r="N27" s="23"/>
      <c r="O27" s="23"/>
      <c r="P27" s="23"/>
      <c r="Q27" s="23"/>
      <c r="R27" s="23"/>
      <c r="S27" s="23"/>
      <c r="T27" s="23"/>
      <c r="U27" s="25"/>
      <c r="V27" s="23"/>
      <c r="W27" s="10"/>
      <c r="X27" s="26">
        <v>1</v>
      </c>
      <c r="Y27" s="10"/>
      <c r="Z27" s="171"/>
      <c r="AA27" s="22"/>
      <c r="AB27" s="171"/>
      <c r="AC27" s="22"/>
      <c r="AD27" s="163"/>
      <c r="AE27" s="10"/>
      <c r="AF27" s="35" t="s">
        <v>98</v>
      </c>
      <c r="AG27" s="9"/>
    </row>
    <row r="28" spans="2:33" x14ac:dyDescent="0.2">
      <c r="B28" s="8"/>
      <c r="C28" s="168"/>
      <c r="D28" s="10"/>
      <c r="E28" s="22"/>
      <c r="F28" s="22"/>
      <c r="G28" s="22"/>
      <c r="H28" s="17"/>
      <c r="I28" s="22"/>
      <c r="J28" s="22"/>
      <c r="K28" s="22"/>
      <c r="L28" s="22"/>
      <c r="M28" s="22"/>
      <c r="N28" s="22"/>
      <c r="O28" s="22"/>
      <c r="P28" s="22"/>
      <c r="Q28" s="22"/>
      <c r="R28" s="22"/>
      <c r="S28" s="22"/>
      <c r="T28" s="22"/>
      <c r="U28" s="22"/>
      <c r="V28" s="22"/>
      <c r="W28" s="10"/>
      <c r="X28" s="28"/>
      <c r="Y28" s="10"/>
      <c r="Z28" s="29"/>
      <c r="AA28" s="22"/>
      <c r="AB28" s="171"/>
      <c r="AC28" s="22"/>
      <c r="AD28" s="163"/>
      <c r="AE28" s="10"/>
      <c r="AF28" s="11"/>
      <c r="AG28" s="9"/>
    </row>
    <row r="29" spans="2:33" ht="241.5" customHeight="1" x14ac:dyDescent="0.2">
      <c r="B29" s="8"/>
      <c r="C29" s="168"/>
      <c r="D29" s="10"/>
      <c r="E29" s="170" t="s">
        <v>23</v>
      </c>
      <c r="F29" s="22"/>
      <c r="G29" s="23" t="s">
        <v>54</v>
      </c>
      <c r="H29" s="17"/>
      <c r="I29" s="23" t="s">
        <v>117</v>
      </c>
      <c r="J29" s="22"/>
      <c r="K29" s="23"/>
      <c r="L29" s="23"/>
      <c r="M29" s="23"/>
      <c r="N29" s="23"/>
      <c r="O29" s="23"/>
      <c r="P29" s="25"/>
      <c r="Q29" s="23"/>
      <c r="R29" s="23"/>
      <c r="S29" s="23"/>
      <c r="T29" s="23"/>
      <c r="U29" s="23"/>
      <c r="V29" s="49"/>
      <c r="W29" s="10"/>
      <c r="X29" s="26">
        <v>1</v>
      </c>
      <c r="Y29" s="10"/>
      <c r="Z29" s="171">
        <f>+AVERAGE(X29:X30)</f>
        <v>1</v>
      </c>
      <c r="AA29" s="22"/>
      <c r="AB29" s="171"/>
      <c r="AC29" s="22"/>
      <c r="AD29" s="163"/>
      <c r="AE29" s="10"/>
      <c r="AF29" s="60" t="s">
        <v>118</v>
      </c>
      <c r="AG29" s="9"/>
    </row>
    <row r="30" spans="2:33" ht="96" customHeight="1" x14ac:dyDescent="0.2">
      <c r="B30" s="8"/>
      <c r="C30" s="168"/>
      <c r="D30" s="10"/>
      <c r="E30" s="170"/>
      <c r="F30" s="22"/>
      <c r="G30" s="23" t="s">
        <v>55</v>
      </c>
      <c r="H30" s="17"/>
      <c r="I30" s="47" t="s">
        <v>89</v>
      </c>
      <c r="J30" s="22"/>
      <c r="K30" s="23"/>
      <c r="L30" s="23"/>
      <c r="M30" s="25"/>
      <c r="N30" s="23"/>
      <c r="O30" s="23"/>
      <c r="P30" s="23"/>
      <c r="Q30" s="23"/>
      <c r="R30" s="23"/>
      <c r="S30" s="23"/>
      <c r="T30" s="23"/>
      <c r="U30" s="23"/>
      <c r="V30" s="23"/>
      <c r="W30" s="10"/>
      <c r="X30" s="26">
        <v>1</v>
      </c>
      <c r="Y30" s="10"/>
      <c r="Z30" s="171"/>
      <c r="AA30" s="22"/>
      <c r="AB30" s="171"/>
      <c r="AC30" s="22"/>
      <c r="AD30" s="163"/>
      <c r="AE30" s="10"/>
      <c r="AF30" s="66" t="s">
        <v>88</v>
      </c>
      <c r="AG30" s="9"/>
    </row>
    <row r="31" spans="2:33" x14ac:dyDescent="0.2">
      <c r="B31" s="8"/>
      <c r="C31" s="168"/>
      <c r="D31" s="10"/>
      <c r="E31" s="22"/>
      <c r="F31" s="22"/>
      <c r="G31" s="22"/>
      <c r="H31" s="17"/>
      <c r="I31" s="22"/>
      <c r="J31" s="22"/>
      <c r="K31" s="22"/>
      <c r="L31" s="22"/>
      <c r="M31" s="22"/>
      <c r="N31" s="22"/>
      <c r="O31" s="22"/>
      <c r="P31" s="22"/>
      <c r="Q31" s="22"/>
      <c r="R31" s="22"/>
      <c r="S31" s="22"/>
      <c r="T31" s="22"/>
      <c r="U31" s="22"/>
      <c r="V31" s="22"/>
      <c r="W31" s="10"/>
      <c r="X31" s="28"/>
      <c r="Y31" s="10"/>
      <c r="Z31" s="29"/>
      <c r="AA31" s="22"/>
      <c r="AB31" s="171"/>
      <c r="AC31" s="22"/>
      <c r="AD31" s="163"/>
      <c r="AE31" s="10"/>
      <c r="AF31" s="36"/>
      <c r="AG31" s="9"/>
    </row>
    <row r="32" spans="2:33" ht="81" customHeight="1" x14ac:dyDescent="0.2">
      <c r="B32" s="8"/>
      <c r="C32" s="168"/>
      <c r="D32" s="10"/>
      <c r="E32" s="170" t="s">
        <v>35</v>
      </c>
      <c r="F32" s="22"/>
      <c r="G32" s="23" t="s">
        <v>56</v>
      </c>
      <c r="H32" s="17"/>
      <c r="I32" s="23" t="s">
        <v>119</v>
      </c>
      <c r="J32" s="22"/>
      <c r="K32" s="24"/>
      <c r="L32" s="24"/>
      <c r="M32" s="24"/>
      <c r="N32" s="23"/>
      <c r="O32" s="25"/>
      <c r="P32" s="23"/>
      <c r="Q32" s="23"/>
      <c r="R32" s="23"/>
      <c r="S32" s="23"/>
      <c r="T32" s="23"/>
      <c r="U32" s="23"/>
      <c r="V32" s="49"/>
      <c r="W32" s="10"/>
      <c r="X32" s="33">
        <v>1</v>
      </c>
      <c r="Y32" s="10"/>
      <c r="Z32" s="171">
        <f>+AVERAGE(X32:X33)</f>
        <v>1</v>
      </c>
      <c r="AA32" s="22"/>
      <c r="AB32" s="171"/>
      <c r="AC32" s="22"/>
      <c r="AD32" s="163"/>
      <c r="AE32" s="10"/>
      <c r="AF32" s="35" t="s">
        <v>93</v>
      </c>
      <c r="AG32" s="9"/>
    </row>
    <row r="33" spans="2:33" ht="162" customHeight="1" x14ac:dyDescent="0.2">
      <c r="B33" s="8"/>
      <c r="C33" s="168"/>
      <c r="D33" s="10"/>
      <c r="E33" s="170"/>
      <c r="F33" s="22"/>
      <c r="G33" s="23" t="s">
        <v>57</v>
      </c>
      <c r="H33" s="17"/>
      <c r="I33" s="31" t="s">
        <v>120</v>
      </c>
      <c r="J33" s="22"/>
      <c r="K33" s="24"/>
      <c r="L33" s="24"/>
      <c r="M33" s="24"/>
      <c r="N33" s="49"/>
      <c r="O33" s="24"/>
      <c r="P33" s="24"/>
      <c r="Q33" s="23"/>
      <c r="R33" s="24"/>
      <c r="S33" s="24"/>
      <c r="T33" s="24"/>
      <c r="U33" s="24"/>
      <c r="V33" s="25"/>
      <c r="W33" s="10"/>
      <c r="X33" s="33">
        <v>1</v>
      </c>
      <c r="Y33" s="10"/>
      <c r="Z33" s="171"/>
      <c r="AA33" s="22"/>
      <c r="AB33" s="171"/>
      <c r="AC33" s="22"/>
      <c r="AD33" s="163"/>
      <c r="AE33" s="10"/>
      <c r="AF33" s="35" t="s">
        <v>121</v>
      </c>
      <c r="AG33" s="9"/>
    </row>
    <row r="34" spans="2:33" x14ac:dyDescent="0.2">
      <c r="B34" s="8"/>
      <c r="C34" s="168"/>
      <c r="D34" s="10"/>
      <c r="E34" s="22"/>
      <c r="F34" s="22"/>
      <c r="G34" s="22"/>
      <c r="H34" s="17"/>
      <c r="I34" s="22"/>
      <c r="J34" s="22"/>
      <c r="K34" s="22"/>
      <c r="L34" s="22"/>
      <c r="M34" s="22"/>
      <c r="N34" s="22"/>
      <c r="O34" s="22"/>
      <c r="P34" s="22"/>
      <c r="Q34" s="22"/>
      <c r="R34" s="22"/>
      <c r="S34" s="22"/>
      <c r="T34" s="22"/>
      <c r="U34" s="22"/>
      <c r="V34" s="22"/>
      <c r="W34" s="10"/>
      <c r="X34" s="28"/>
      <c r="Y34" s="10"/>
      <c r="Z34" s="29"/>
      <c r="AA34" s="22"/>
      <c r="AB34" s="171"/>
      <c r="AC34" s="22"/>
      <c r="AD34" s="163"/>
      <c r="AE34" s="10"/>
      <c r="AF34" s="11"/>
      <c r="AG34" s="9"/>
    </row>
    <row r="35" spans="2:33" ht="132.75" customHeight="1" x14ac:dyDescent="0.2">
      <c r="B35" s="8"/>
      <c r="C35" s="168"/>
      <c r="D35" s="10"/>
      <c r="E35" s="170" t="s">
        <v>24</v>
      </c>
      <c r="F35" s="22"/>
      <c r="G35" s="23" t="s">
        <v>58</v>
      </c>
      <c r="H35" s="17"/>
      <c r="I35" s="31" t="s">
        <v>124</v>
      </c>
      <c r="J35" s="22"/>
      <c r="K35" s="24"/>
      <c r="L35" s="24"/>
      <c r="M35" s="23"/>
      <c r="N35" s="23"/>
      <c r="O35" s="23"/>
      <c r="P35" s="23"/>
      <c r="Q35" s="23"/>
      <c r="R35" s="23"/>
      <c r="S35" s="24"/>
      <c r="T35" s="24"/>
      <c r="U35" s="24"/>
      <c r="V35" s="25"/>
      <c r="W35" s="10"/>
      <c r="X35" s="26">
        <v>1</v>
      </c>
      <c r="Y35" s="10"/>
      <c r="Z35" s="164">
        <f>AVERAGE(X35:X36)</f>
        <v>1</v>
      </c>
      <c r="AA35" s="22"/>
      <c r="AB35" s="171"/>
      <c r="AC35" s="22"/>
      <c r="AD35" s="163"/>
      <c r="AE35" s="10"/>
      <c r="AF35" s="35" t="s">
        <v>123</v>
      </c>
      <c r="AG35" s="9"/>
    </row>
    <row r="36" spans="2:33" ht="88.5" customHeight="1" x14ac:dyDescent="0.2">
      <c r="B36" s="8"/>
      <c r="C36" s="169"/>
      <c r="D36" s="10"/>
      <c r="E36" s="170"/>
      <c r="F36" s="22"/>
      <c r="G36" s="23" t="s">
        <v>59</v>
      </c>
      <c r="H36" s="17"/>
      <c r="I36" s="23" t="s">
        <v>621</v>
      </c>
      <c r="J36" s="22"/>
      <c r="K36" s="24"/>
      <c r="L36" s="24"/>
      <c r="M36" s="23"/>
      <c r="N36" s="23"/>
      <c r="O36" s="23"/>
      <c r="P36" s="23"/>
      <c r="Q36" s="23"/>
      <c r="R36" s="49"/>
      <c r="S36" s="24"/>
      <c r="T36" s="24"/>
      <c r="U36" s="24"/>
      <c r="V36" s="25"/>
      <c r="W36" s="10"/>
      <c r="X36" s="26">
        <v>1</v>
      </c>
      <c r="Y36" s="10"/>
      <c r="Z36" s="166"/>
      <c r="AA36" s="22"/>
      <c r="AB36" s="171"/>
      <c r="AC36" s="22"/>
      <c r="AD36" s="163"/>
      <c r="AE36" s="10"/>
      <c r="AF36" s="35" t="s">
        <v>125</v>
      </c>
      <c r="AG36" s="9"/>
    </row>
    <row r="37" spans="2:33" x14ac:dyDescent="0.2">
      <c r="B37" s="8"/>
      <c r="C37" s="10"/>
      <c r="D37" s="10"/>
      <c r="E37" s="22"/>
      <c r="F37" s="22"/>
      <c r="G37" s="22"/>
      <c r="H37" s="17"/>
      <c r="I37" s="22"/>
      <c r="J37" s="22"/>
      <c r="K37" s="22"/>
      <c r="L37" s="22"/>
      <c r="M37" s="22"/>
      <c r="N37" s="22"/>
      <c r="O37" s="22"/>
      <c r="P37" s="22"/>
      <c r="Q37" s="22"/>
      <c r="R37" s="22"/>
      <c r="S37" s="22"/>
      <c r="T37" s="22"/>
      <c r="U37" s="22"/>
      <c r="V37" s="22"/>
      <c r="W37" s="10"/>
      <c r="X37" s="28"/>
      <c r="Y37" s="10"/>
      <c r="Z37" s="29"/>
      <c r="AA37" s="22"/>
      <c r="AB37" s="29"/>
      <c r="AC37" s="22"/>
      <c r="AD37" s="163"/>
      <c r="AE37" s="10"/>
      <c r="AF37" s="11"/>
      <c r="AG37" s="9"/>
    </row>
    <row r="38" spans="2:33" ht="52.5" customHeight="1" x14ac:dyDescent="0.2">
      <c r="B38" s="8"/>
      <c r="C38" s="174" t="s">
        <v>60</v>
      </c>
      <c r="D38" s="10"/>
      <c r="E38" s="170" t="s">
        <v>25</v>
      </c>
      <c r="F38" s="22"/>
      <c r="G38" s="23" t="s">
        <v>61</v>
      </c>
      <c r="H38" s="17"/>
      <c r="I38" s="62" t="s">
        <v>89</v>
      </c>
      <c r="J38" s="22"/>
      <c r="K38" s="24"/>
      <c r="L38" s="24"/>
      <c r="M38" s="25"/>
      <c r="N38" s="23"/>
      <c r="O38" s="24"/>
      <c r="P38" s="23"/>
      <c r="Q38" s="23"/>
      <c r="R38" s="23"/>
      <c r="S38" s="24"/>
      <c r="T38" s="24"/>
      <c r="U38" s="23"/>
      <c r="V38" s="23"/>
      <c r="W38" s="10"/>
      <c r="X38" s="26">
        <v>1</v>
      </c>
      <c r="Y38" s="10"/>
      <c r="Z38" s="164">
        <f>+AVERAGE(X38:X39)</f>
        <v>1</v>
      </c>
      <c r="AA38" s="22"/>
      <c r="AB38" s="164">
        <f>AVERAGE(Z38,Z41,Z45,Z49)</f>
        <v>1</v>
      </c>
      <c r="AC38" s="22"/>
      <c r="AD38" s="163"/>
      <c r="AE38" s="10"/>
      <c r="AF38" s="67" t="s">
        <v>88</v>
      </c>
      <c r="AG38" s="9"/>
    </row>
    <row r="39" spans="2:33" ht="104.25" customHeight="1" x14ac:dyDescent="0.2">
      <c r="B39" s="8"/>
      <c r="C39" s="174"/>
      <c r="D39" s="10"/>
      <c r="E39" s="170"/>
      <c r="F39" s="22"/>
      <c r="G39" s="23" t="s">
        <v>62</v>
      </c>
      <c r="H39" s="17"/>
      <c r="I39" s="23" t="s">
        <v>127</v>
      </c>
      <c r="J39" s="22"/>
      <c r="K39" s="24"/>
      <c r="L39" s="24"/>
      <c r="M39" s="24"/>
      <c r="N39" s="23"/>
      <c r="O39" s="23"/>
      <c r="P39" s="23"/>
      <c r="Q39" s="23"/>
      <c r="R39" s="23"/>
      <c r="S39" s="24"/>
      <c r="T39" s="49"/>
      <c r="U39" s="25"/>
      <c r="V39" s="23"/>
      <c r="W39" s="10"/>
      <c r="X39" s="26">
        <v>1</v>
      </c>
      <c r="Y39" s="10"/>
      <c r="Z39" s="166"/>
      <c r="AA39" s="22"/>
      <c r="AB39" s="165"/>
      <c r="AC39" s="22"/>
      <c r="AD39" s="163"/>
      <c r="AE39" s="10"/>
      <c r="AF39" s="60" t="s">
        <v>126</v>
      </c>
      <c r="AG39" s="9"/>
    </row>
    <row r="40" spans="2:33" ht="15" customHeight="1" x14ac:dyDescent="0.2">
      <c r="B40" s="8"/>
      <c r="C40" s="174"/>
      <c r="D40" s="10"/>
      <c r="E40" s="22"/>
      <c r="F40" s="22"/>
      <c r="G40" s="22"/>
      <c r="H40" s="17"/>
      <c r="I40" s="22"/>
      <c r="J40" s="22"/>
      <c r="K40" s="22"/>
      <c r="L40" s="22"/>
      <c r="M40" s="22"/>
      <c r="N40" s="22"/>
      <c r="O40" s="22"/>
      <c r="P40" s="22"/>
      <c r="Q40" s="22"/>
      <c r="R40" s="22"/>
      <c r="S40" s="22"/>
      <c r="T40" s="22"/>
      <c r="U40" s="22"/>
      <c r="V40" s="22"/>
      <c r="W40" s="10"/>
      <c r="X40" s="28"/>
      <c r="Y40" s="10"/>
      <c r="Z40" s="29"/>
      <c r="AA40" s="22"/>
      <c r="AB40" s="165"/>
      <c r="AC40" s="22"/>
      <c r="AD40" s="163"/>
      <c r="AE40" s="10"/>
      <c r="AF40" s="11"/>
      <c r="AG40" s="9"/>
    </row>
    <row r="41" spans="2:33" ht="291.75" customHeight="1" x14ac:dyDescent="0.2">
      <c r="B41" s="8"/>
      <c r="C41" s="174"/>
      <c r="D41" s="10"/>
      <c r="E41" s="170" t="s">
        <v>26</v>
      </c>
      <c r="F41" s="22"/>
      <c r="G41" s="23" t="s">
        <v>63</v>
      </c>
      <c r="H41" s="17"/>
      <c r="I41" s="23" t="s">
        <v>129</v>
      </c>
      <c r="J41" s="22"/>
      <c r="K41" s="24"/>
      <c r="L41" s="24"/>
      <c r="M41" s="24"/>
      <c r="N41" s="23"/>
      <c r="O41" s="24"/>
      <c r="P41" s="24"/>
      <c r="Q41" s="23"/>
      <c r="R41" s="23"/>
      <c r="S41" s="24"/>
      <c r="T41" s="24"/>
      <c r="U41" s="25"/>
      <c r="V41" s="23"/>
      <c r="W41" s="10"/>
      <c r="X41" s="26">
        <v>1</v>
      </c>
      <c r="Y41" s="10"/>
      <c r="Z41" s="171">
        <f>AVERAGE(X41:X43)</f>
        <v>1</v>
      </c>
      <c r="AA41" s="22"/>
      <c r="AB41" s="165"/>
      <c r="AC41" s="22"/>
      <c r="AD41" s="163"/>
      <c r="AE41" s="10"/>
      <c r="AF41" s="60" t="s">
        <v>128</v>
      </c>
      <c r="AG41" s="9"/>
    </row>
    <row r="42" spans="2:33" ht="81" customHeight="1" x14ac:dyDescent="0.2">
      <c r="B42" s="8"/>
      <c r="C42" s="174"/>
      <c r="D42" s="10"/>
      <c r="E42" s="170"/>
      <c r="F42" s="22"/>
      <c r="G42" s="23" t="s">
        <v>64</v>
      </c>
      <c r="H42" s="17"/>
      <c r="I42" s="23" t="s">
        <v>131</v>
      </c>
      <c r="J42" s="22"/>
      <c r="K42" s="24"/>
      <c r="L42" s="24"/>
      <c r="N42" s="23"/>
      <c r="O42" s="24"/>
      <c r="P42" s="24"/>
      <c r="Q42" s="23"/>
      <c r="R42" s="23"/>
      <c r="S42" s="24"/>
      <c r="T42" s="23"/>
      <c r="U42" s="25"/>
      <c r="V42" s="49"/>
      <c r="W42" s="10"/>
      <c r="X42" s="26">
        <v>1</v>
      </c>
      <c r="Y42" s="10"/>
      <c r="Z42" s="171"/>
      <c r="AA42" s="22"/>
      <c r="AB42" s="165"/>
      <c r="AC42" s="22"/>
      <c r="AD42" s="163"/>
      <c r="AE42" s="10"/>
      <c r="AF42" s="60" t="s">
        <v>130</v>
      </c>
      <c r="AG42" s="9"/>
    </row>
    <row r="43" spans="2:33" ht="66" customHeight="1" x14ac:dyDescent="0.2">
      <c r="B43" s="8"/>
      <c r="C43" s="174"/>
      <c r="D43" s="10"/>
      <c r="E43" s="170"/>
      <c r="F43" s="22"/>
      <c r="G43" s="23" t="s">
        <v>65</v>
      </c>
      <c r="H43" s="17"/>
      <c r="I43" s="23" t="s">
        <v>133</v>
      </c>
      <c r="J43" s="22"/>
      <c r="K43" s="24"/>
      <c r="L43" s="24"/>
      <c r="M43" s="24"/>
      <c r="N43" s="23"/>
      <c r="O43" s="24"/>
      <c r="P43" s="24"/>
      <c r="Q43" s="23"/>
      <c r="R43" s="23"/>
      <c r="S43" s="24"/>
      <c r="T43" s="49"/>
      <c r="U43" s="25"/>
      <c r="V43" s="23"/>
      <c r="W43" s="10"/>
      <c r="X43" s="26">
        <v>1</v>
      </c>
      <c r="Y43" s="10"/>
      <c r="Z43" s="171"/>
      <c r="AA43" s="22"/>
      <c r="AB43" s="165"/>
      <c r="AC43" s="22"/>
      <c r="AD43" s="163"/>
      <c r="AE43" s="10"/>
      <c r="AF43" s="60" t="s">
        <v>132</v>
      </c>
      <c r="AG43" s="9"/>
    </row>
    <row r="44" spans="2:33" ht="15" customHeight="1" x14ac:dyDescent="0.2">
      <c r="B44" s="8"/>
      <c r="C44" s="174"/>
      <c r="D44" s="10"/>
      <c r="E44" s="22"/>
      <c r="F44" s="22"/>
      <c r="G44" s="22"/>
      <c r="H44" s="17"/>
      <c r="I44" s="22"/>
      <c r="J44" s="22"/>
      <c r="K44" s="22"/>
      <c r="L44" s="22"/>
      <c r="M44" s="22"/>
      <c r="N44" s="22"/>
      <c r="O44" s="22"/>
      <c r="P44" s="22"/>
      <c r="Q44" s="22"/>
      <c r="R44" s="22"/>
      <c r="S44" s="22"/>
      <c r="T44" s="22"/>
      <c r="U44" s="22"/>
      <c r="V44" s="22"/>
      <c r="W44" s="10"/>
      <c r="X44" s="28"/>
      <c r="Y44" s="10"/>
      <c r="Z44" s="29"/>
      <c r="AA44" s="22"/>
      <c r="AB44" s="165"/>
      <c r="AC44" s="22"/>
      <c r="AD44" s="163"/>
      <c r="AE44" s="10"/>
      <c r="AF44" s="11"/>
      <c r="AG44" s="9"/>
    </row>
    <row r="45" spans="2:33" ht="72" customHeight="1" x14ac:dyDescent="0.2">
      <c r="B45" s="8"/>
      <c r="C45" s="174"/>
      <c r="D45" s="10"/>
      <c r="E45" s="38" t="s">
        <v>27</v>
      </c>
      <c r="F45" s="22"/>
      <c r="G45" s="23" t="s">
        <v>66</v>
      </c>
      <c r="H45" s="17"/>
      <c r="I45" s="55" t="s">
        <v>89</v>
      </c>
      <c r="J45" s="22"/>
      <c r="K45" s="34"/>
      <c r="L45" s="34"/>
      <c r="M45" s="34"/>
      <c r="N45" s="34"/>
      <c r="O45" s="34"/>
      <c r="P45" s="34"/>
      <c r="Q45" s="58"/>
      <c r="R45" s="25"/>
      <c r="S45" s="34"/>
      <c r="T45" s="34"/>
      <c r="U45" s="34"/>
      <c r="V45" s="34"/>
      <c r="W45" s="10"/>
      <c r="X45" s="26">
        <v>1</v>
      </c>
      <c r="Y45" s="10"/>
      <c r="Z45" s="61">
        <f>+AVERAGE(X45:X45)</f>
        <v>1</v>
      </c>
      <c r="AA45" s="22"/>
      <c r="AB45" s="165"/>
      <c r="AC45" s="22"/>
      <c r="AD45" s="163"/>
      <c r="AE45" s="10"/>
      <c r="AF45" s="60" t="s">
        <v>92</v>
      </c>
      <c r="AG45" s="9"/>
    </row>
    <row r="46" spans="2:33" ht="15" customHeight="1" x14ac:dyDescent="0.2">
      <c r="B46" s="8"/>
      <c r="C46" s="174"/>
      <c r="D46" s="10"/>
      <c r="E46" s="22"/>
      <c r="F46" s="22"/>
      <c r="G46" s="22"/>
      <c r="H46" s="17"/>
      <c r="I46" s="22"/>
      <c r="J46" s="22"/>
      <c r="K46" s="22"/>
      <c r="L46" s="22"/>
      <c r="M46" s="22"/>
      <c r="N46" s="22"/>
      <c r="O46" s="22"/>
      <c r="P46" s="22"/>
      <c r="Q46" s="22"/>
      <c r="R46" s="22"/>
      <c r="S46" s="22"/>
      <c r="T46" s="22"/>
      <c r="U46" s="22"/>
      <c r="V46" s="22"/>
      <c r="W46" s="10"/>
      <c r="X46" s="28"/>
      <c r="Y46" s="10"/>
      <c r="Z46" s="28"/>
      <c r="AA46" s="22"/>
      <c r="AB46" s="165"/>
      <c r="AC46" s="22"/>
      <c r="AD46" s="163"/>
      <c r="AE46" s="10"/>
      <c r="AF46" s="11"/>
      <c r="AG46" s="9"/>
    </row>
    <row r="47" spans="2:33" ht="161.25" customHeight="1" x14ac:dyDescent="0.2">
      <c r="B47" s="8"/>
      <c r="C47" s="174"/>
      <c r="D47" s="10"/>
      <c r="E47" s="38" t="s">
        <v>28</v>
      </c>
      <c r="F47" s="22"/>
      <c r="G47" s="23" t="s">
        <v>67</v>
      </c>
      <c r="H47" s="17"/>
      <c r="I47" s="23" t="s">
        <v>135</v>
      </c>
      <c r="J47" s="22"/>
      <c r="K47" s="24"/>
      <c r="L47" s="24"/>
      <c r="M47" s="24"/>
      <c r="N47" s="24"/>
      <c r="O47" s="24"/>
      <c r="P47" s="49"/>
      <c r="Q47" s="23"/>
      <c r="R47" s="24"/>
      <c r="S47" s="25"/>
      <c r="T47" s="24"/>
      <c r="U47" s="24"/>
      <c r="V47" s="24"/>
      <c r="W47" s="10"/>
      <c r="X47" s="26">
        <v>1</v>
      </c>
      <c r="Y47" s="10"/>
      <c r="Z47" s="33">
        <f>AVERAGE(X47:X47)</f>
        <v>1</v>
      </c>
      <c r="AA47" s="22"/>
      <c r="AB47" s="165"/>
      <c r="AC47" s="22"/>
      <c r="AD47" s="163"/>
      <c r="AE47" s="10"/>
      <c r="AF47" s="35" t="s">
        <v>134</v>
      </c>
      <c r="AG47" s="9"/>
    </row>
    <row r="48" spans="2:33" ht="15" customHeight="1" x14ac:dyDescent="0.2">
      <c r="B48" s="8"/>
      <c r="C48" s="174"/>
      <c r="D48" s="10"/>
      <c r="E48" s="22"/>
      <c r="F48" s="22"/>
      <c r="G48" s="22"/>
      <c r="H48" s="22"/>
      <c r="I48" s="22"/>
      <c r="J48" s="22"/>
      <c r="K48" s="22"/>
      <c r="L48" s="22"/>
      <c r="M48" s="22"/>
      <c r="N48" s="22"/>
      <c r="O48" s="22"/>
      <c r="P48" s="22"/>
      <c r="Q48" s="22"/>
      <c r="R48" s="22"/>
      <c r="S48" s="22"/>
      <c r="T48" s="22"/>
      <c r="U48" s="22"/>
      <c r="V48" s="22"/>
      <c r="W48" s="10"/>
      <c r="X48" s="28"/>
      <c r="Y48" s="10"/>
      <c r="Z48" s="29"/>
      <c r="AA48" s="22"/>
      <c r="AB48" s="165"/>
      <c r="AC48" s="22"/>
      <c r="AD48" s="163"/>
      <c r="AE48" s="10"/>
      <c r="AF48" s="11"/>
      <c r="AG48" s="9"/>
    </row>
    <row r="49" spans="2:33" ht="229.5" customHeight="1" x14ac:dyDescent="0.2">
      <c r="B49" s="8"/>
      <c r="C49" s="174"/>
      <c r="D49" s="10"/>
      <c r="E49" s="38" t="s">
        <v>29</v>
      </c>
      <c r="F49" s="22"/>
      <c r="G49" s="23" t="s">
        <v>68</v>
      </c>
      <c r="H49" s="17"/>
      <c r="I49" s="23" t="s">
        <v>137</v>
      </c>
      <c r="J49" s="22"/>
      <c r="K49" s="24"/>
      <c r="L49" s="24"/>
      <c r="M49" s="24"/>
      <c r="N49" s="23"/>
      <c r="O49" s="23"/>
      <c r="P49" s="23"/>
      <c r="Q49" s="58"/>
      <c r="R49" s="23"/>
      <c r="S49" s="24"/>
      <c r="T49" s="25"/>
      <c r="U49" s="24"/>
      <c r="V49" s="23"/>
      <c r="W49" s="10"/>
      <c r="X49" s="26">
        <v>1</v>
      </c>
      <c r="Y49" s="10"/>
      <c r="Z49" s="33">
        <f>+X49</f>
        <v>1</v>
      </c>
      <c r="AA49" s="22"/>
      <c r="AB49" s="166"/>
      <c r="AC49" s="22"/>
      <c r="AD49" s="163"/>
      <c r="AE49" s="10"/>
      <c r="AF49" s="35" t="s">
        <v>136</v>
      </c>
      <c r="AG49" s="9"/>
    </row>
    <row r="50" spans="2:33" x14ac:dyDescent="0.2">
      <c r="B50" s="8"/>
      <c r="C50" s="10"/>
      <c r="D50" s="10"/>
      <c r="E50" s="22"/>
      <c r="F50" s="22"/>
      <c r="G50" s="22"/>
      <c r="H50" s="17"/>
      <c r="I50" s="22"/>
      <c r="J50" s="22"/>
      <c r="K50" s="22"/>
      <c r="L50" s="22"/>
      <c r="M50" s="22"/>
      <c r="N50" s="22"/>
      <c r="O50" s="22"/>
      <c r="P50" s="22"/>
      <c r="Q50" s="22"/>
      <c r="R50" s="22"/>
      <c r="S50" s="22"/>
      <c r="T50" s="22"/>
      <c r="U50" s="22"/>
      <c r="V50" s="22"/>
      <c r="W50" s="10"/>
      <c r="X50" s="28"/>
      <c r="Y50" s="10"/>
      <c r="Z50" s="29"/>
      <c r="AA50" s="22"/>
      <c r="AB50" s="29"/>
      <c r="AC50" s="22"/>
      <c r="AD50" s="163"/>
      <c r="AE50" s="10"/>
      <c r="AF50" s="11"/>
      <c r="AG50" s="9"/>
    </row>
    <row r="51" spans="2:33" ht="105.75" customHeight="1" x14ac:dyDescent="0.2">
      <c r="B51" s="8"/>
      <c r="C51" s="167" t="s">
        <v>69</v>
      </c>
      <c r="D51" s="10"/>
      <c r="E51" s="170" t="s">
        <v>30</v>
      </c>
      <c r="F51" s="22"/>
      <c r="G51" s="23" t="s">
        <v>70</v>
      </c>
      <c r="H51" s="17"/>
      <c r="I51" s="31" t="s">
        <v>139</v>
      </c>
      <c r="J51" s="22"/>
      <c r="K51" s="24"/>
      <c r="L51" s="24"/>
      <c r="M51" s="24"/>
      <c r="N51" s="23"/>
      <c r="O51" s="23"/>
      <c r="P51" s="23"/>
      <c r="Q51" s="58"/>
      <c r="R51" s="23"/>
      <c r="S51" s="23"/>
      <c r="T51" s="23"/>
      <c r="U51" s="25"/>
      <c r="V51" s="23"/>
      <c r="W51" s="10"/>
      <c r="X51" s="33">
        <v>0.67</v>
      </c>
      <c r="Y51" s="10"/>
      <c r="Z51" s="171">
        <f>AVERAGE(X51:X52)</f>
        <v>0.83499999999999996</v>
      </c>
      <c r="AA51" s="22"/>
      <c r="AB51" s="171">
        <f>AVERAGE(Z51,Z54,Z57,Z60,Z62)</f>
        <v>0.76700000000000002</v>
      </c>
      <c r="AC51" s="22"/>
      <c r="AD51" s="163"/>
      <c r="AE51" s="10"/>
      <c r="AF51" s="60" t="s">
        <v>138</v>
      </c>
      <c r="AG51" s="9"/>
    </row>
    <row r="52" spans="2:33" ht="111.75" customHeight="1" x14ac:dyDescent="0.2">
      <c r="B52" s="8"/>
      <c r="C52" s="168"/>
      <c r="D52" s="10"/>
      <c r="E52" s="170"/>
      <c r="F52" s="22"/>
      <c r="G52" s="23" t="s">
        <v>71</v>
      </c>
      <c r="H52" s="17"/>
      <c r="I52" s="37" t="s">
        <v>140</v>
      </c>
      <c r="J52" s="22"/>
      <c r="K52" s="24"/>
      <c r="L52" s="24"/>
      <c r="M52" s="49"/>
      <c r="N52" s="23"/>
      <c r="O52" s="23"/>
      <c r="P52" s="23"/>
      <c r="Q52" s="23"/>
      <c r="R52" s="23"/>
      <c r="S52" s="23"/>
      <c r="T52" s="25"/>
      <c r="U52" s="23"/>
      <c r="V52" s="23"/>
      <c r="W52" s="10"/>
      <c r="X52" s="33">
        <v>1</v>
      </c>
      <c r="Y52" s="10"/>
      <c r="Z52" s="171"/>
      <c r="AA52" s="22"/>
      <c r="AB52" s="171"/>
      <c r="AC52" s="22"/>
      <c r="AD52" s="163"/>
      <c r="AE52" s="10"/>
      <c r="AF52" s="60" t="s">
        <v>99</v>
      </c>
      <c r="AG52" s="9"/>
    </row>
    <row r="53" spans="2:33" x14ac:dyDescent="0.2">
      <c r="B53" s="8"/>
      <c r="C53" s="168"/>
      <c r="D53" s="10"/>
      <c r="E53" s="22"/>
      <c r="F53" s="22"/>
      <c r="G53" s="22"/>
      <c r="H53" s="22"/>
      <c r="I53" s="22"/>
      <c r="J53" s="22"/>
      <c r="K53" s="22"/>
      <c r="L53" s="22"/>
      <c r="M53" s="22"/>
      <c r="N53" s="22"/>
      <c r="O53" s="22"/>
      <c r="P53" s="22"/>
      <c r="Q53" s="22"/>
      <c r="R53" s="22"/>
      <c r="S53" s="22"/>
      <c r="T53" s="22"/>
      <c r="U53" s="22"/>
      <c r="V53" s="22"/>
      <c r="W53" s="10"/>
      <c r="X53" s="28"/>
      <c r="Y53" s="10"/>
      <c r="Z53" s="29"/>
      <c r="AA53" s="22"/>
      <c r="AB53" s="171"/>
      <c r="AC53" s="22"/>
      <c r="AD53" s="163"/>
      <c r="AE53" s="10"/>
      <c r="AF53" s="39"/>
      <c r="AG53" s="9"/>
    </row>
    <row r="54" spans="2:33" ht="117" customHeight="1" x14ac:dyDescent="0.2">
      <c r="B54" s="8"/>
      <c r="C54" s="168"/>
      <c r="D54" s="10"/>
      <c r="E54" s="170" t="s">
        <v>31</v>
      </c>
      <c r="F54" s="22"/>
      <c r="G54" s="23" t="s">
        <v>72</v>
      </c>
      <c r="H54" s="17"/>
      <c r="I54" s="31" t="s">
        <v>142</v>
      </c>
      <c r="J54" s="22"/>
      <c r="K54" s="24"/>
      <c r="L54" s="24"/>
      <c r="M54" s="24"/>
      <c r="N54" s="23"/>
      <c r="O54" s="23"/>
      <c r="P54" s="49"/>
      <c r="Q54" s="23"/>
      <c r="R54" s="23"/>
      <c r="S54" s="23"/>
      <c r="T54" s="23"/>
      <c r="U54" s="25"/>
      <c r="V54" s="24"/>
      <c r="W54" s="10"/>
      <c r="X54" s="26">
        <v>1</v>
      </c>
      <c r="Y54" s="10"/>
      <c r="Z54" s="171">
        <f>AVERAGE(X54:X55)</f>
        <v>0.5</v>
      </c>
      <c r="AA54" s="22"/>
      <c r="AB54" s="171"/>
      <c r="AC54" s="22"/>
      <c r="AD54" s="163"/>
      <c r="AE54" s="10"/>
      <c r="AF54" s="68" t="s">
        <v>141</v>
      </c>
      <c r="AG54" s="9"/>
    </row>
    <row r="55" spans="2:33" ht="133.5" customHeight="1" x14ac:dyDescent="0.2">
      <c r="B55" s="8"/>
      <c r="C55" s="168"/>
      <c r="D55" s="10"/>
      <c r="E55" s="170"/>
      <c r="F55" s="22"/>
      <c r="G55" s="23" t="s">
        <v>73</v>
      </c>
      <c r="H55" s="17"/>
      <c r="I55" s="23" t="s">
        <v>143</v>
      </c>
      <c r="J55" s="22"/>
      <c r="K55" s="24"/>
      <c r="L55" s="24"/>
      <c r="M55" s="24"/>
      <c r="N55" s="23"/>
      <c r="O55" s="23"/>
      <c r="P55" s="49"/>
      <c r="Q55" s="23"/>
      <c r="R55" s="23"/>
      <c r="S55" s="25"/>
      <c r="T55" s="23"/>
      <c r="U55" s="24"/>
      <c r="V55" s="24"/>
      <c r="W55" s="10"/>
      <c r="X55" s="26">
        <v>0</v>
      </c>
      <c r="Y55" s="10"/>
      <c r="Z55" s="171"/>
      <c r="AA55" s="22"/>
      <c r="AB55" s="171"/>
      <c r="AC55" s="22"/>
      <c r="AD55" s="163"/>
      <c r="AE55" s="10"/>
      <c r="AF55" s="35" t="s">
        <v>94</v>
      </c>
      <c r="AG55" s="9"/>
    </row>
    <row r="56" spans="2:33" x14ac:dyDescent="0.2">
      <c r="B56" s="8"/>
      <c r="C56" s="168"/>
      <c r="D56" s="10"/>
      <c r="E56" s="22"/>
      <c r="F56" s="22"/>
      <c r="G56" s="22"/>
      <c r="H56" s="22"/>
      <c r="I56" s="22"/>
      <c r="J56" s="22"/>
      <c r="K56" s="22"/>
      <c r="L56" s="22"/>
      <c r="M56" s="22"/>
      <c r="N56" s="22"/>
      <c r="O56" s="22"/>
      <c r="P56" s="22"/>
      <c r="Q56" s="22"/>
      <c r="R56" s="22"/>
      <c r="S56" s="22"/>
      <c r="T56" s="22"/>
      <c r="U56" s="22"/>
      <c r="V56" s="22"/>
      <c r="W56" s="10"/>
      <c r="X56" s="28"/>
      <c r="Y56" s="10"/>
      <c r="Z56" s="29"/>
      <c r="AA56" s="22"/>
      <c r="AB56" s="171"/>
      <c r="AC56" s="22"/>
      <c r="AD56" s="163"/>
      <c r="AE56" s="10"/>
      <c r="AF56" s="40"/>
      <c r="AG56" s="9"/>
    </row>
    <row r="57" spans="2:33" ht="86.25" customHeight="1" x14ac:dyDescent="0.2">
      <c r="B57" s="8"/>
      <c r="C57" s="168"/>
      <c r="D57" s="10"/>
      <c r="E57" s="170" t="s">
        <v>32</v>
      </c>
      <c r="F57" s="22"/>
      <c r="G57" s="23" t="s">
        <v>74</v>
      </c>
      <c r="H57" s="17"/>
      <c r="I57" s="31" t="s">
        <v>144</v>
      </c>
      <c r="J57" s="22"/>
      <c r="K57" s="24"/>
      <c r="L57" s="24"/>
      <c r="M57" s="24"/>
      <c r="N57" s="23"/>
      <c r="O57" s="24"/>
      <c r="P57" s="24"/>
      <c r="Q57" s="58"/>
      <c r="R57" s="23"/>
      <c r="S57" s="24"/>
      <c r="T57" s="24"/>
      <c r="U57" s="24"/>
      <c r="V57" s="25"/>
      <c r="W57" s="10"/>
      <c r="X57" s="33">
        <v>1</v>
      </c>
      <c r="Y57" s="10"/>
      <c r="Z57" s="164">
        <f>+AVERAGE(X57:X58)</f>
        <v>1</v>
      </c>
      <c r="AA57" s="22"/>
      <c r="AB57" s="171"/>
      <c r="AC57" s="22"/>
      <c r="AD57" s="163"/>
      <c r="AE57" s="10"/>
      <c r="AF57" s="60" t="s">
        <v>100</v>
      </c>
      <c r="AG57" s="9"/>
    </row>
    <row r="58" spans="2:33" ht="81.75" customHeight="1" x14ac:dyDescent="0.2">
      <c r="B58" s="8"/>
      <c r="C58" s="168"/>
      <c r="D58" s="10"/>
      <c r="E58" s="170"/>
      <c r="F58" s="22"/>
      <c r="G58" s="23" t="s">
        <v>75</v>
      </c>
      <c r="H58" s="17"/>
      <c r="I58" s="62" t="s">
        <v>89</v>
      </c>
      <c r="J58" s="22"/>
      <c r="K58" s="24"/>
      <c r="L58" s="24"/>
      <c r="M58" s="24"/>
      <c r="N58" s="23"/>
      <c r="O58" s="24"/>
      <c r="P58" s="24"/>
      <c r="Q58" s="58"/>
      <c r="R58" s="25"/>
      <c r="S58" s="24"/>
      <c r="T58" s="24"/>
      <c r="U58" s="24"/>
      <c r="V58" s="23"/>
      <c r="W58" s="10"/>
      <c r="X58" s="33">
        <v>1</v>
      </c>
      <c r="Y58" s="10"/>
      <c r="Z58" s="166"/>
      <c r="AA58" s="22"/>
      <c r="AB58" s="171"/>
      <c r="AC58" s="22"/>
      <c r="AD58" s="163"/>
      <c r="AE58" s="10"/>
      <c r="AF58" s="35" t="s">
        <v>92</v>
      </c>
      <c r="AG58" s="9"/>
    </row>
    <row r="59" spans="2:33" x14ac:dyDescent="0.2">
      <c r="B59" s="8"/>
      <c r="C59" s="168"/>
      <c r="D59" s="10"/>
      <c r="E59" s="22"/>
      <c r="F59" s="22"/>
      <c r="G59" s="22"/>
      <c r="H59" s="22"/>
      <c r="I59" s="22"/>
      <c r="J59" s="22"/>
      <c r="K59" s="22"/>
      <c r="L59" s="22"/>
      <c r="M59" s="22"/>
      <c r="N59" s="22"/>
      <c r="O59" s="22"/>
      <c r="P59" s="22"/>
      <c r="Q59" s="22"/>
      <c r="R59" s="22"/>
      <c r="S59" s="22"/>
      <c r="T59" s="22"/>
      <c r="U59" s="22"/>
      <c r="V59" s="22"/>
      <c r="W59" s="10"/>
      <c r="X59" s="29"/>
      <c r="Y59" s="10"/>
      <c r="Z59" s="29"/>
      <c r="AA59" s="22"/>
      <c r="AB59" s="171"/>
      <c r="AC59" s="22"/>
      <c r="AD59" s="163"/>
      <c r="AE59" s="10"/>
      <c r="AF59" s="40"/>
      <c r="AG59" s="9"/>
    </row>
    <row r="60" spans="2:33" ht="60" customHeight="1" x14ac:dyDescent="0.2">
      <c r="B60" s="8"/>
      <c r="C60" s="168"/>
      <c r="D60" s="10"/>
      <c r="E60" s="38" t="s">
        <v>33</v>
      </c>
      <c r="F60" s="22"/>
      <c r="G60" s="23" t="s">
        <v>76</v>
      </c>
      <c r="H60" s="17"/>
      <c r="I60" s="62" t="s">
        <v>89</v>
      </c>
      <c r="J60" s="22"/>
      <c r="K60" s="24"/>
      <c r="L60" s="24"/>
      <c r="M60" s="24"/>
      <c r="N60" s="49"/>
      <c r="O60" s="23"/>
      <c r="P60" s="23"/>
      <c r="Q60" s="25"/>
      <c r="R60" s="23"/>
      <c r="S60" s="23"/>
      <c r="T60" s="24"/>
      <c r="U60" s="24"/>
      <c r="V60" s="23"/>
      <c r="W60" s="10"/>
      <c r="X60" s="33">
        <v>1</v>
      </c>
      <c r="Y60" s="10"/>
      <c r="Z60" s="33">
        <f>+X60</f>
        <v>1</v>
      </c>
      <c r="AA60" s="22"/>
      <c r="AB60" s="171"/>
      <c r="AC60" s="22"/>
      <c r="AD60" s="163"/>
      <c r="AE60" s="10"/>
      <c r="AF60" s="35" t="s">
        <v>92</v>
      </c>
      <c r="AG60" s="9"/>
    </row>
    <row r="61" spans="2:33" x14ac:dyDescent="0.2">
      <c r="B61" s="8"/>
      <c r="C61" s="168"/>
      <c r="D61" s="10"/>
      <c r="E61" s="22"/>
      <c r="F61" s="22"/>
      <c r="G61" s="22"/>
      <c r="H61" s="22"/>
      <c r="I61" s="22"/>
      <c r="J61" s="22"/>
      <c r="K61" s="22"/>
      <c r="L61" s="22"/>
      <c r="M61" s="22"/>
      <c r="N61" s="22"/>
      <c r="O61" s="22"/>
      <c r="P61" s="22"/>
      <c r="Q61" s="22"/>
      <c r="R61" s="22"/>
      <c r="S61" s="22"/>
      <c r="T61" s="22"/>
      <c r="U61" s="22"/>
      <c r="V61" s="22"/>
      <c r="W61" s="10"/>
      <c r="X61" s="28"/>
      <c r="Y61" s="10"/>
      <c r="Z61" s="29"/>
      <c r="AA61" s="22"/>
      <c r="AB61" s="171"/>
      <c r="AC61" s="22"/>
      <c r="AD61" s="163"/>
      <c r="AE61" s="10"/>
      <c r="AF61" s="39"/>
      <c r="AG61" s="9"/>
    </row>
    <row r="62" spans="2:33" ht="168" customHeight="1" x14ac:dyDescent="0.2">
      <c r="B62" s="8"/>
      <c r="C62" s="169"/>
      <c r="D62" s="10"/>
      <c r="E62" s="38" t="s">
        <v>34</v>
      </c>
      <c r="F62" s="22"/>
      <c r="G62" s="23" t="s">
        <v>77</v>
      </c>
      <c r="H62" s="17"/>
      <c r="I62" s="23" t="s">
        <v>143</v>
      </c>
      <c r="J62" s="22"/>
      <c r="K62" s="24"/>
      <c r="L62" s="24"/>
      <c r="M62" s="24"/>
      <c r="N62" s="23"/>
      <c r="O62" s="24"/>
      <c r="P62" s="24"/>
      <c r="Q62" s="23"/>
      <c r="R62" s="23"/>
      <c r="S62" s="25"/>
      <c r="T62" s="24"/>
      <c r="U62" s="49"/>
      <c r="V62" s="23"/>
      <c r="W62" s="10"/>
      <c r="X62" s="41">
        <v>0.5</v>
      </c>
      <c r="Y62" s="10"/>
      <c r="Z62" s="33">
        <f>AVERAGE(X62:X62)</f>
        <v>0.5</v>
      </c>
      <c r="AA62" s="22"/>
      <c r="AB62" s="171"/>
      <c r="AC62" s="22"/>
      <c r="AD62" s="163"/>
      <c r="AE62" s="10"/>
      <c r="AF62" s="63" t="s">
        <v>622</v>
      </c>
      <c r="AG62" s="9"/>
    </row>
    <row r="63" spans="2:33" ht="15" customHeight="1" x14ac:dyDescent="0.2">
      <c r="B63" s="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63"/>
      <c r="AE63" s="10"/>
      <c r="AF63" s="10"/>
      <c r="AG63" s="9"/>
    </row>
    <row r="64" spans="2:33" ht="120.75" customHeight="1" x14ac:dyDescent="0.2">
      <c r="B64" s="8"/>
      <c r="C64" s="160" t="s">
        <v>78</v>
      </c>
      <c r="D64" s="10"/>
      <c r="E64" s="157" t="s">
        <v>79</v>
      </c>
      <c r="F64" s="22"/>
      <c r="G64" s="23" t="s">
        <v>80</v>
      </c>
      <c r="H64" s="17"/>
      <c r="I64" s="23" t="s">
        <v>146</v>
      </c>
      <c r="J64" s="22"/>
      <c r="K64" s="24"/>
      <c r="L64" s="24"/>
      <c r="M64" s="24"/>
      <c r="N64" s="23"/>
      <c r="O64" s="24"/>
      <c r="P64" s="24"/>
      <c r="Q64" s="23"/>
      <c r="R64" s="23"/>
      <c r="S64" s="49"/>
      <c r="T64" s="24"/>
      <c r="U64" s="23"/>
      <c r="V64" s="25"/>
      <c r="W64" s="10"/>
      <c r="X64" s="41">
        <v>1</v>
      </c>
      <c r="Y64" s="10"/>
      <c r="Z64" s="164">
        <f>AVERAGE(X64:X68)</f>
        <v>1</v>
      </c>
      <c r="AA64" s="22"/>
      <c r="AB64" s="164">
        <f>+AVERAGE(Z64)</f>
        <v>1</v>
      </c>
      <c r="AC64" s="22"/>
      <c r="AD64" s="163"/>
      <c r="AE64" s="10"/>
      <c r="AF64" s="35" t="s">
        <v>145</v>
      </c>
      <c r="AG64" s="9"/>
    </row>
    <row r="65" spans="2:33" ht="77.25" customHeight="1" x14ac:dyDescent="0.2">
      <c r="B65" s="8"/>
      <c r="C65" s="161"/>
      <c r="D65" s="10"/>
      <c r="E65" s="158"/>
      <c r="F65" s="22"/>
      <c r="G65" s="23" t="s">
        <v>81</v>
      </c>
      <c r="H65" s="17"/>
      <c r="I65" s="23" t="s">
        <v>147</v>
      </c>
      <c r="J65" s="22"/>
      <c r="K65" s="24"/>
      <c r="L65" s="24"/>
      <c r="M65" s="24"/>
      <c r="N65" s="23"/>
      <c r="O65" s="24"/>
      <c r="P65" s="24"/>
      <c r="Q65" s="23"/>
      <c r="R65" s="23"/>
      <c r="S65" s="24"/>
      <c r="T65" s="24"/>
      <c r="V65" s="25"/>
      <c r="W65" s="10"/>
      <c r="X65" s="41">
        <v>1</v>
      </c>
      <c r="Y65" s="10"/>
      <c r="Z65" s="165"/>
      <c r="AA65" s="22"/>
      <c r="AB65" s="165"/>
      <c r="AC65" s="22"/>
      <c r="AD65" s="163"/>
      <c r="AE65" s="10"/>
      <c r="AF65" s="60" t="s">
        <v>95</v>
      </c>
      <c r="AG65" s="9"/>
    </row>
    <row r="66" spans="2:33" ht="122.25" customHeight="1" x14ac:dyDescent="0.2">
      <c r="B66" s="8"/>
      <c r="C66" s="161"/>
      <c r="D66" s="10"/>
      <c r="E66" s="158"/>
      <c r="F66" s="22"/>
      <c r="G66" s="23" t="s">
        <v>82</v>
      </c>
      <c r="H66" s="17"/>
      <c r="I66" s="55" t="s">
        <v>623</v>
      </c>
      <c r="J66" s="22"/>
      <c r="K66" s="24"/>
      <c r="L66" s="24"/>
      <c r="M66" s="24"/>
      <c r="N66" s="23"/>
      <c r="O66" s="24"/>
      <c r="P66" s="24"/>
      <c r="Q66" s="23"/>
      <c r="R66" s="23"/>
      <c r="S66" s="24"/>
      <c r="T66" s="24"/>
      <c r="U66" s="24"/>
      <c r="V66" s="25"/>
      <c r="W66" s="10"/>
      <c r="X66" s="41">
        <v>1</v>
      </c>
      <c r="Y66" s="10"/>
      <c r="Z66" s="165"/>
      <c r="AA66" s="22"/>
      <c r="AB66" s="165"/>
      <c r="AC66" s="22"/>
      <c r="AD66" s="163"/>
      <c r="AE66" s="10"/>
      <c r="AF66" s="35" t="s">
        <v>96</v>
      </c>
      <c r="AG66" s="9"/>
    </row>
    <row r="67" spans="2:33" ht="83.25" customHeight="1" x14ac:dyDescent="0.2">
      <c r="B67" s="8"/>
      <c r="C67" s="161"/>
      <c r="D67" s="10"/>
      <c r="E67" s="158"/>
      <c r="F67" s="22"/>
      <c r="G67" s="23" t="s">
        <v>83</v>
      </c>
      <c r="H67" s="17"/>
      <c r="I67" s="23" t="s">
        <v>149</v>
      </c>
      <c r="J67" s="22"/>
      <c r="K67" s="24"/>
      <c r="L67" s="24"/>
      <c r="M67" s="24"/>
      <c r="N67" s="23"/>
      <c r="O67" s="24"/>
      <c r="P67" s="24"/>
      <c r="Q67" s="23"/>
      <c r="R67" s="23"/>
      <c r="S67" s="25"/>
      <c r="T67" s="24"/>
      <c r="U67" s="24"/>
      <c r="V67" s="49"/>
      <c r="W67" s="10"/>
      <c r="X67" s="54">
        <v>1</v>
      </c>
      <c r="Y67" s="10"/>
      <c r="Z67" s="165"/>
      <c r="AA67" s="22"/>
      <c r="AB67" s="165"/>
      <c r="AC67" s="22"/>
      <c r="AD67" s="163"/>
      <c r="AE67" s="10"/>
      <c r="AF67" s="35" t="s">
        <v>148</v>
      </c>
      <c r="AG67" s="9"/>
    </row>
    <row r="68" spans="2:33" ht="106.5" customHeight="1" x14ac:dyDescent="0.2">
      <c r="B68" s="8"/>
      <c r="C68" s="162"/>
      <c r="D68" s="10"/>
      <c r="E68" s="159"/>
      <c r="F68" s="22"/>
      <c r="G68" s="23" t="s">
        <v>84</v>
      </c>
      <c r="H68" s="17"/>
      <c r="I68" s="23" t="s">
        <v>150</v>
      </c>
      <c r="J68" s="22"/>
      <c r="K68" s="24"/>
      <c r="L68" s="24"/>
      <c r="M68" s="24"/>
      <c r="N68" s="23"/>
      <c r="O68" s="24"/>
      <c r="P68" s="24"/>
      <c r="Q68" s="23"/>
      <c r="R68" s="23"/>
      <c r="S68" s="25"/>
      <c r="T68" s="24"/>
      <c r="U68" s="24"/>
      <c r="V68" s="49"/>
      <c r="W68" s="10"/>
      <c r="X68" s="26">
        <v>1</v>
      </c>
      <c r="Y68" s="10"/>
      <c r="Z68" s="166"/>
      <c r="AA68" s="22"/>
      <c r="AB68" s="166"/>
      <c r="AC68" s="22"/>
      <c r="AD68" s="163"/>
      <c r="AE68" s="10"/>
      <c r="AF68" s="35" t="s">
        <v>101</v>
      </c>
      <c r="AG68" s="9"/>
    </row>
    <row r="69" spans="2:33" ht="15" thickBot="1" x14ac:dyDescent="0.25">
      <c r="B69" s="42"/>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4"/>
      <c r="AG69" s="45"/>
    </row>
    <row r="70" spans="2:33" s="1" customFormat="1" ht="15" thickTop="1" x14ac:dyDescent="0.2">
      <c r="AF70" s="2"/>
    </row>
  </sheetData>
  <mergeCells count="36">
    <mergeCell ref="Z13:Z15"/>
    <mergeCell ref="C38:C49"/>
    <mergeCell ref="Z19:Z20"/>
    <mergeCell ref="Z35:Z36"/>
    <mergeCell ref="C3:AF5"/>
    <mergeCell ref="C9:C20"/>
    <mergeCell ref="E13:E15"/>
    <mergeCell ref="AB9:AB20"/>
    <mergeCell ref="Z51:Z52"/>
    <mergeCell ref="Z38:Z39"/>
    <mergeCell ref="AB51:AB62"/>
    <mergeCell ref="E57:E58"/>
    <mergeCell ref="Z57:Z58"/>
    <mergeCell ref="E38:E39"/>
    <mergeCell ref="AB38:AB49"/>
    <mergeCell ref="E41:E43"/>
    <mergeCell ref="Z41:Z43"/>
    <mergeCell ref="E51:E52"/>
    <mergeCell ref="E54:E55"/>
    <mergeCell ref="Z54:Z55"/>
    <mergeCell ref="E64:E68"/>
    <mergeCell ref="C64:C68"/>
    <mergeCell ref="AD9:AD68"/>
    <mergeCell ref="AB64:AB68"/>
    <mergeCell ref="Z64:Z68"/>
    <mergeCell ref="C24:C36"/>
    <mergeCell ref="E24:E27"/>
    <mergeCell ref="AB24:AB36"/>
    <mergeCell ref="Z24:Z27"/>
    <mergeCell ref="E29:E30"/>
    <mergeCell ref="Z29:Z30"/>
    <mergeCell ref="Z32:Z33"/>
    <mergeCell ref="E32:E33"/>
    <mergeCell ref="E35:E36"/>
    <mergeCell ref="C51:C62"/>
    <mergeCell ref="E19:E20"/>
  </mergeCells>
  <conditionalFormatting sqref="X9">
    <cfRule type="cellIs" dxfId="200" priority="199" operator="between">
      <formula>0.8</formula>
      <formula>1</formula>
    </cfRule>
    <cfRule type="cellIs" dxfId="199" priority="200" operator="between">
      <formula>0.6</formula>
      <formula>0.79</formula>
    </cfRule>
    <cfRule type="cellIs" dxfId="198" priority="201" operator="between">
      <formula>0</formula>
      <formula>0.59</formula>
    </cfRule>
  </conditionalFormatting>
  <conditionalFormatting sqref="X11">
    <cfRule type="cellIs" dxfId="197" priority="193" operator="between">
      <formula>0.8</formula>
      <formula>1</formula>
    </cfRule>
    <cfRule type="cellIs" dxfId="196" priority="194" operator="between">
      <formula>0.6</formula>
      <formula>0.79</formula>
    </cfRule>
    <cfRule type="cellIs" dxfId="195" priority="195" operator="between">
      <formula>0</formula>
      <formula>0.59</formula>
    </cfRule>
  </conditionalFormatting>
  <conditionalFormatting sqref="X13">
    <cfRule type="cellIs" dxfId="194" priority="187" operator="between">
      <formula>0.8</formula>
      <formula>1</formula>
    </cfRule>
    <cfRule type="cellIs" dxfId="193" priority="188" operator="between">
      <formula>0.6</formula>
      <formula>0.79</formula>
    </cfRule>
    <cfRule type="cellIs" dxfId="192" priority="189" operator="between">
      <formula>0</formula>
      <formula>0.59</formula>
    </cfRule>
  </conditionalFormatting>
  <conditionalFormatting sqref="X14:X15">
    <cfRule type="cellIs" dxfId="191" priority="184" operator="between">
      <formula>0.8</formula>
      <formula>1</formula>
    </cfRule>
    <cfRule type="cellIs" dxfId="190" priority="185" operator="between">
      <formula>0.6</formula>
      <formula>0.79</formula>
    </cfRule>
    <cfRule type="cellIs" dxfId="189" priority="186" operator="between">
      <formula>0</formula>
      <formula>0.59</formula>
    </cfRule>
  </conditionalFormatting>
  <conditionalFormatting sqref="X17">
    <cfRule type="cellIs" dxfId="188" priority="181" operator="between">
      <formula>0.8</formula>
      <formula>1</formula>
    </cfRule>
    <cfRule type="cellIs" dxfId="187" priority="182" operator="between">
      <formula>0.6</formula>
      <formula>0.79</formula>
    </cfRule>
    <cfRule type="cellIs" dxfId="186" priority="183" operator="between">
      <formula>0</formula>
      <formula>0.59</formula>
    </cfRule>
  </conditionalFormatting>
  <conditionalFormatting sqref="X19">
    <cfRule type="cellIs" dxfId="185" priority="175" operator="between">
      <formula>0.8</formula>
      <formula>1</formula>
    </cfRule>
    <cfRule type="cellIs" dxfId="184" priority="176" operator="between">
      <formula>0.6</formula>
      <formula>0.79</formula>
    </cfRule>
    <cfRule type="cellIs" dxfId="183" priority="177" operator="between">
      <formula>0</formula>
      <formula>0.59</formula>
    </cfRule>
  </conditionalFormatting>
  <conditionalFormatting sqref="X20">
    <cfRule type="cellIs" dxfId="182" priority="172" operator="between">
      <formula>0.8</formula>
      <formula>1</formula>
    </cfRule>
    <cfRule type="cellIs" dxfId="181" priority="173" operator="between">
      <formula>0.6</formula>
      <formula>0.79</formula>
    </cfRule>
    <cfRule type="cellIs" dxfId="180" priority="174" operator="between">
      <formula>0</formula>
      <formula>0.59</formula>
    </cfRule>
  </conditionalFormatting>
  <conditionalFormatting sqref="X24">
    <cfRule type="cellIs" dxfId="179" priority="166" operator="between">
      <formula>0.8</formula>
      <formula>1</formula>
    </cfRule>
    <cfRule type="cellIs" dxfId="178" priority="167" operator="between">
      <formula>0.6</formula>
      <formula>0.79</formula>
    </cfRule>
    <cfRule type="cellIs" dxfId="177" priority="168" operator="between">
      <formula>0</formula>
      <formula>0.59</formula>
    </cfRule>
  </conditionalFormatting>
  <conditionalFormatting sqref="X25">
    <cfRule type="cellIs" dxfId="176" priority="163" operator="between">
      <formula>0.8</formula>
      <formula>1</formula>
    </cfRule>
    <cfRule type="cellIs" dxfId="175" priority="164" operator="between">
      <formula>0.6</formula>
      <formula>0.79</formula>
    </cfRule>
    <cfRule type="cellIs" dxfId="174" priority="165" operator="between">
      <formula>0</formula>
      <formula>0.59</formula>
    </cfRule>
  </conditionalFormatting>
  <conditionalFormatting sqref="X26">
    <cfRule type="cellIs" dxfId="173" priority="160" operator="between">
      <formula>0.8</formula>
      <formula>1</formula>
    </cfRule>
    <cfRule type="cellIs" dxfId="172" priority="161" operator="between">
      <formula>0.6</formula>
      <formula>0.79</formula>
    </cfRule>
    <cfRule type="cellIs" dxfId="171" priority="162" operator="between">
      <formula>0</formula>
      <formula>0.59</formula>
    </cfRule>
  </conditionalFormatting>
  <conditionalFormatting sqref="X27">
    <cfRule type="cellIs" dxfId="170" priority="157" operator="between">
      <formula>0.8</formula>
      <formula>1</formula>
    </cfRule>
    <cfRule type="cellIs" dxfId="169" priority="158" operator="between">
      <formula>0.6</formula>
      <formula>0.79</formula>
    </cfRule>
    <cfRule type="cellIs" dxfId="168" priority="159" operator="between">
      <formula>0</formula>
      <formula>0.59</formula>
    </cfRule>
  </conditionalFormatting>
  <conditionalFormatting sqref="X32">
    <cfRule type="cellIs" dxfId="167" priority="112" operator="between">
      <formula>0.8</formula>
      <formula>1</formula>
    </cfRule>
    <cfRule type="cellIs" dxfId="166" priority="113" operator="between">
      <formula>0.6</formula>
      <formula>0.79</formula>
    </cfRule>
    <cfRule type="cellIs" dxfId="165" priority="114" operator="between">
      <formula>0</formula>
      <formula>0.59</formula>
    </cfRule>
  </conditionalFormatting>
  <conditionalFormatting sqref="X33">
    <cfRule type="cellIs" dxfId="164" priority="109" operator="between">
      <formula>0.8</formula>
      <formula>1</formula>
    </cfRule>
    <cfRule type="cellIs" dxfId="163" priority="110" operator="between">
      <formula>0.6</formula>
      <formula>0.79</formula>
    </cfRule>
    <cfRule type="cellIs" dxfId="162" priority="111" operator="between">
      <formula>0</formula>
      <formula>0.59</formula>
    </cfRule>
  </conditionalFormatting>
  <conditionalFormatting sqref="X36">
    <cfRule type="cellIs" dxfId="161" priority="100" operator="between">
      <formula>0.8</formula>
      <formula>1</formula>
    </cfRule>
    <cfRule type="cellIs" dxfId="160" priority="101" operator="between">
      <formula>0.6</formula>
      <formula>0.79</formula>
    </cfRule>
    <cfRule type="cellIs" dxfId="159" priority="102" operator="between">
      <formula>0</formula>
      <formula>0.59</formula>
    </cfRule>
  </conditionalFormatting>
  <conditionalFormatting sqref="X39">
    <cfRule type="cellIs" dxfId="158" priority="91" operator="between">
      <formula>0.8</formula>
      <formula>1</formula>
    </cfRule>
    <cfRule type="cellIs" dxfId="157" priority="92" operator="between">
      <formula>0.6</formula>
      <formula>0.79</formula>
    </cfRule>
    <cfRule type="cellIs" dxfId="156" priority="93" operator="between">
      <formula>0</formula>
      <formula>0.59</formula>
    </cfRule>
  </conditionalFormatting>
  <conditionalFormatting sqref="X41:X43">
    <cfRule type="cellIs" dxfId="155" priority="88" operator="between">
      <formula>0.8</formula>
      <formula>1</formula>
    </cfRule>
    <cfRule type="cellIs" dxfId="154" priority="89" operator="between">
      <formula>0.6</formula>
      <formula>0.79</formula>
    </cfRule>
    <cfRule type="cellIs" dxfId="153" priority="90" operator="between">
      <formula>0</formula>
      <formula>0.59</formula>
    </cfRule>
  </conditionalFormatting>
  <conditionalFormatting sqref="X49">
    <cfRule type="cellIs" dxfId="152" priority="73" operator="between">
      <formula>0.8</formula>
      <formula>1</formula>
    </cfRule>
    <cfRule type="cellIs" dxfId="151" priority="74" operator="between">
      <formula>0.6</formula>
      <formula>0.79</formula>
    </cfRule>
    <cfRule type="cellIs" dxfId="150" priority="75" operator="between">
      <formula>0</formula>
      <formula>0.59</formula>
    </cfRule>
  </conditionalFormatting>
  <conditionalFormatting sqref="X54:X55">
    <cfRule type="cellIs" dxfId="149" priority="61" operator="between">
      <formula>0.8</formula>
      <formula>1</formula>
    </cfRule>
    <cfRule type="cellIs" dxfId="148" priority="62" operator="between">
      <formula>0.6</formula>
      <formula>0.79</formula>
    </cfRule>
    <cfRule type="cellIs" dxfId="147" priority="63" operator="between">
      <formula>0</formula>
      <formula>0.59</formula>
    </cfRule>
  </conditionalFormatting>
  <conditionalFormatting sqref="X58">
    <cfRule type="cellIs" dxfId="146" priority="55" operator="between">
      <formula>0.8</formula>
      <formula>1</formula>
    </cfRule>
    <cfRule type="cellIs" dxfId="145" priority="56" operator="between">
      <formula>0.6</formula>
      <formula>0.79</formula>
    </cfRule>
    <cfRule type="cellIs" dxfId="144" priority="57" operator="between">
      <formula>0</formula>
      <formula>0.59</formula>
    </cfRule>
  </conditionalFormatting>
  <conditionalFormatting sqref="X60">
    <cfRule type="cellIs" dxfId="143" priority="52" operator="between">
      <formula>0.8</formula>
      <formula>1</formula>
    </cfRule>
    <cfRule type="cellIs" dxfId="142" priority="53" operator="between">
      <formula>0.6</formula>
      <formula>0.79</formula>
    </cfRule>
    <cfRule type="cellIs" dxfId="141" priority="54" operator="between">
      <formula>0</formula>
      <formula>0.59</formula>
    </cfRule>
  </conditionalFormatting>
  <conditionalFormatting sqref="X62 X64:X68">
    <cfRule type="cellIs" dxfId="140" priority="49" operator="between">
      <formula>0.8</formula>
      <formula>1</formula>
    </cfRule>
    <cfRule type="cellIs" dxfId="139" priority="50" operator="between">
      <formula>0.6</formula>
      <formula>0.79</formula>
    </cfRule>
    <cfRule type="cellIs" dxfId="138" priority="51" operator="between">
      <formula>0</formula>
      <formula>0.59</formula>
    </cfRule>
  </conditionalFormatting>
  <conditionalFormatting sqref="X35">
    <cfRule type="cellIs" dxfId="137" priority="31" operator="between">
      <formula>0.8</formula>
      <formula>1</formula>
    </cfRule>
    <cfRule type="cellIs" dxfId="136" priority="32" operator="between">
      <formula>0.6</formula>
      <formula>0.79</formula>
    </cfRule>
    <cfRule type="cellIs" dxfId="135" priority="33" operator="between">
      <formula>0</formula>
      <formula>0.59</formula>
    </cfRule>
  </conditionalFormatting>
  <conditionalFormatting sqref="X38">
    <cfRule type="cellIs" dxfId="134" priority="28" operator="between">
      <formula>0.8</formula>
      <formula>1</formula>
    </cfRule>
    <cfRule type="cellIs" dxfId="133" priority="29" operator="between">
      <formula>0.6</formula>
      <formula>0.79</formula>
    </cfRule>
    <cfRule type="cellIs" dxfId="132" priority="30" operator="between">
      <formula>0</formula>
      <formula>0.59</formula>
    </cfRule>
  </conditionalFormatting>
  <conditionalFormatting sqref="X45">
    <cfRule type="cellIs" dxfId="131" priority="22" operator="between">
      <formula>0.8</formula>
      <formula>1</formula>
    </cfRule>
    <cfRule type="cellIs" dxfId="130" priority="23" operator="between">
      <formula>0.6</formula>
      <formula>0.79</formula>
    </cfRule>
    <cfRule type="cellIs" dxfId="129" priority="24" operator="between">
      <formula>0</formula>
      <formula>0.59</formula>
    </cfRule>
  </conditionalFormatting>
  <conditionalFormatting sqref="X47">
    <cfRule type="cellIs" dxfId="128" priority="19" operator="between">
      <formula>0.8</formula>
      <formula>1</formula>
    </cfRule>
    <cfRule type="cellIs" dxfId="127" priority="20" operator="between">
      <formula>0.6</formula>
      <formula>0.79</formula>
    </cfRule>
    <cfRule type="cellIs" dxfId="126" priority="21" operator="between">
      <formula>0</formula>
      <formula>0.59</formula>
    </cfRule>
  </conditionalFormatting>
  <conditionalFormatting sqref="X52">
    <cfRule type="cellIs" dxfId="125" priority="16" operator="between">
      <formula>0.8</formula>
      <formula>1</formula>
    </cfRule>
    <cfRule type="cellIs" dxfId="124" priority="17" operator="between">
      <formula>0.6</formula>
      <formula>0.79</formula>
    </cfRule>
    <cfRule type="cellIs" dxfId="123" priority="18" operator="between">
      <formula>0</formula>
      <formula>0.59</formula>
    </cfRule>
  </conditionalFormatting>
  <conditionalFormatting sqref="X51">
    <cfRule type="cellIs" dxfId="122" priority="13" operator="between">
      <formula>0.8</formula>
      <formula>1</formula>
    </cfRule>
    <cfRule type="cellIs" dxfId="121" priority="14" operator="between">
      <formula>0.6</formula>
      <formula>0.79</formula>
    </cfRule>
    <cfRule type="cellIs" dxfId="120" priority="15" operator="between">
      <formula>0</formula>
      <formula>0.59</formula>
    </cfRule>
  </conditionalFormatting>
  <conditionalFormatting sqref="X57">
    <cfRule type="cellIs" dxfId="119" priority="10" operator="between">
      <formula>0.8</formula>
      <formula>1</formula>
    </cfRule>
    <cfRule type="cellIs" dxfId="118" priority="11" operator="between">
      <formula>0.6</formula>
      <formula>0.79</formula>
    </cfRule>
    <cfRule type="cellIs" dxfId="117" priority="12" operator="between">
      <formula>0</formula>
      <formula>0.59</formula>
    </cfRule>
  </conditionalFormatting>
  <conditionalFormatting sqref="X22">
    <cfRule type="cellIs" dxfId="116" priority="7" operator="between">
      <formula>0.8</formula>
      <formula>1</formula>
    </cfRule>
    <cfRule type="cellIs" dxfId="115" priority="8" operator="between">
      <formula>0.6</formula>
      <formula>0.79</formula>
    </cfRule>
    <cfRule type="cellIs" dxfId="114" priority="9" operator="between">
      <formula>0</formula>
      <formula>0.59</formula>
    </cfRule>
  </conditionalFormatting>
  <conditionalFormatting sqref="X29">
    <cfRule type="cellIs" dxfId="113" priority="4" operator="between">
      <formula>0.8</formula>
      <formula>1</formula>
    </cfRule>
    <cfRule type="cellIs" dxfId="112" priority="5" operator="between">
      <formula>0.6</formula>
      <formula>0.79</formula>
    </cfRule>
    <cfRule type="cellIs" dxfId="111" priority="6" operator="between">
      <formula>0</formula>
      <formula>0.59</formula>
    </cfRule>
  </conditionalFormatting>
  <conditionalFormatting sqref="X30">
    <cfRule type="cellIs" dxfId="110" priority="1" operator="between">
      <formula>0.8</formula>
      <formula>1</formula>
    </cfRule>
    <cfRule type="cellIs" dxfId="109" priority="2" operator="between">
      <formula>0.6</formula>
      <formula>0.79</formula>
    </cfRule>
    <cfRule type="cellIs" dxfId="108" priority="3" operator="between">
      <formula>0</formula>
      <formula>0.59</formula>
    </cfRule>
  </conditionalFormatting>
  <hyperlinks>
    <hyperlink ref="AF54" r:id="rId1" display="https://www.facebook.com/ColombiaCompraEficiente/photos/a.1029619527136536/3182190541879413/      _x000a_" xr:uid="{7780C219-02D6-420D-AD4F-B71C54E24F3D}"/>
    <hyperlink ref="AF68" r:id="rId2" display="https://n9.cl/ubc7d " xr:uid="{50A12DC2-BACC-4607-A963-2A102B1AAD60}"/>
  </hyperlinks>
  <pageMargins left="0.23622047244094491" right="0.23622047244094491" top="0.74803149606299213" bottom="0.74803149606299213" header="0.31496062992125984" footer="0.31496062992125984"/>
  <pageSetup scale="24" fitToWidth="0" orientation="landscape" r:id="rId3"/>
  <rowBreaks count="2" manualBreakCount="2">
    <brk id="27" max="33" man="1"/>
    <brk id="50" max="33"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5B0D-816E-4C72-9559-E5C34C0EE1C3}">
  <dimension ref="A1:BE46"/>
  <sheetViews>
    <sheetView zoomScale="60" zoomScaleNormal="60" zoomScaleSheetLayoutView="30" workbookViewId="0">
      <selection activeCell="H29" sqref="H29"/>
    </sheetView>
  </sheetViews>
  <sheetFormatPr baseColWidth="10" defaultColWidth="9.375" defaultRowHeight="11.25" x14ac:dyDescent="0.2"/>
  <cols>
    <col min="1" max="1" width="27.75" style="69" customWidth="1"/>
    <col min="2" max="2" width="38.125" style="69" customWidth="1"/>
    <col min="3" max="3" width="49.375" style="69" hidden="1" customWidth="1"/>
    <col min="4" max="4" width="21.125" style="69" customWidth="1"/>
    <col min="5" max="5" width="2.125" style="69" hidden="1" customWidth="1"/>
    <col min="6" max="6" width="3.125" style="69" hidden="1" customWidth="1"/>
    <col min="7" max="7" width="3.625" style="69" hidden="1" customWidth="1"/>
    <col min="8" max="8" width="53.125" style="69" customWidth="1"/>
    <col min="9" max="9" width="45.375" style="69" hidden="1" customWidth="1"/>
    <col min="10" max="10" width="24.75" style="69" hidden="1" customWidth="1"/>
    <col min="11" max="11" width="19.125" style="69" hidden="1" customWidth="1"/>
    <col min="12" max="12" width="16.25" style="69" hidden="1" customWidth="1"/>
    <col min="13" max="13" width="20" style="69" hidden="1" customWidth="1"/>
    <col min="14" max="14" width="14.875" style="69" hidden="1" customWidth="1"/>
    <col min="15" max="15" width="18.5" style="69" hidden="1" customWidth="1"/>
    <col min="16" max="16" width="75.25" style="69" customWidth="1"/>
    <col min="17" max="17" width="22.375" style="69" hidden="1" customWidth="1"/>
    <col min="18" max="18" width="15.125" style="69" hidden="1" customWidth="1"/>
    <col min="19" max="19" width="62.125" style="69" hidden="1" customWidth="1"/>
    <col min="20" max="20" width="73" style="69" hidden="1" customWidth="1"/>
    <col min="21" max="21" width="37.875" style="69" hidden="1" customWidth="1"/>
    <col min="22" max="22" width="35.375" style="69" hidden="1" customWidth="1"/>
    <col min="23" max="23" width="20" style="69" hidden="1" customWidth="1"/>
    <col min="24" max="24" width="25" style="69" hidden="1" customWidth="1"/>
    <col min="25" max="25" width="33.75" style="69" hidden="1" customWidth="1"/>
    <col min="26" max="26" width="31.25" style="69" hidden="1" customWidth="1"/>
    <col min="27" max="27" width="26.125" style="69" hidden="1" customWidth="1"/>
    <col min="28" max="28" width="33.375" style="69" hidden="1" customWidth="1"/>
    <col min="29" max="29" width="28.125" style="69" hidden="1" customWidth="1"/>
    <col min="30" max="30" width="14.125" style="69" hidden="1" customWidth="1"/>
    <col min="31" max="31" width="21.5" style="69" hidden="1" customWidth="1"/>
    <col min="32" max="32" width="40.25" style="69" hidden="1" customWidth="1"/>
    <col min="33" max="33" width="20" style="69" hidden="1" customWidth="1"/>
    <col min="34" max="34" width="13.375" style="69" hidden="1" customWidth="1"/>
    <col min="35" max="35" width="20.75" style="69" hidden="1" customWidth="1"/>
    <col min="36" max="36" width="45.25" style="69" hidden="1" customWidth="1"/>
    <col min="37" max="37" width="14.75" style="69" hidden="1" customWidth="1"/>
    <col min="38" max="38" width="19.125" style="69" hidden="1" customWidth="1"/>
    <col min="39" max="39" width="16.5" style="69" hidden="1" customWidth="1"/>
    <col min="40" max="40" width="30.625" style="69" hidden="1" customWidth="1"/>
    <col min="41" max="42" width="19" style="69" hidden="1" customWidth="1"/>
    <col min="43" max="43" width="19" style="69" customWidth="1"/>
    <col min="44" max="44" width="16.5" style="114" customWidth="1"/>
    <col min="45" max="45" width="58.375" style="69" hidden="1" customWidth="1"/>
    <col min="46" max="46" width="22.125" style="69" hidden="1" customWidth="1"/>
    <col min="47" max="49" width="16.5" style="69" hidden="1" customWidth="1"/>
    <col min="50" max="50" width="22.25" style="69" hidden="1" customWidth="1"/>
    <col min="51" max="51" width="31.375" style="69" customWidth="1"/>
    <col min="52" max="16384" width="9.375" style="69"/>
  </cols>
  <sheetData>
    <row r="1" spans="1:57" ht="27" customHeight="1" thickBot="1" x14ac:dyDescent="0.25">
      <c r="A1" s="232"/>
      <c r="B1" s="234" t="s">
        <v>152</v>
      </c>
      <c r="C1" s="234"/>
      <c r="D1" s="235"/>
      <c r="E1" s="224" t="s">
        <v>153</v>
      </c>
      <c r="F1" s="225"/>
      <c r="G1" s="225"/>
      <c r="H1" s="225"/>
      <c r="I1" s="225"/>
      <c r="J1" s="225"/>
      <c r="K1" s="225"/>
      <c r="L1" s="225"/>
      <c r="M1" s="225"/>
      <c r="N1" s="236" t="s">
        <v>154</v>
      </c>
      <c r="O1" s="237"/>
      <c r="P1" s="237"/>
      <c r="Q1" s="237"/>
      <c r="R1" s="237"/>
      <c r="S1" s="237"/>
      <c r="T1" s="237"/>
      <c r="U1" s="237"/>
      <c r="V1" s="238"/>
      <c r="W1" s="239" t="s">
        <v>155</v>
      </c>
      <c r="X1" s="239"/>
      <c r="Y1" s="239"/>
      <c r="Z1" s="239"/>
      <c r="AA1" s="239"/>
      <c r="AB1" s="239"/>
      <c r="AC1" s="239"/>
      <c r="AD1" s="239"/>
      <c r="AE1" s="239"/>
      <c r="AF1" s="239"/>
      <c r="AG1" s="239"/>
      <c r="AH1" s="239"/>
      <c r="AI1" s="239"/>
      <c r="AJ1" s="240"/>
      <c r="AK1" s="236" t="s">
        <v>156</v>
      </c>
      <c r="AL1" s="241"/>
      <c r="AM1" s="241"/>
      <c r="AN1" s="241"/>
      <c r="AO1" s="241"/>
      <c r="AP1" s="241"/>
      <c r="AQ1" s="242"/>
      <c r="AR1" s="224" t="s">
        <v>157</v>
      </c>
      <c r="AS1" s="225"/>
      <c r="AT1" s="225"/>
      <c r="AU1" s="225"/>
      <c r="AV1" s="225"/>
      <c r="AW1" s="225"/>
      <c r="AX1" s="226"/>
    </row>
    <row r="2" spans="1:57" ht="34.5" thickBot="1" x14ac:dyDescent="0.25">
      <c r="A2" s="233"/>
      <c r="B2" s="117"/>
      <c r="C2" s="117"/>
      <c r="D2" s="118"/>
      <c r="E2" s="227" t="s">
        <v>158</v>
      </c>
      <c r="F2" s="221"/>
      <c r="G2" s="221"/>
      <c r="H2" s="221"/>
      <c r="I2" s="228"/>
      <c r="J2" s="220" t="s">
        <v>159</v>
      </c>
      <c r="K2" s="221"/>
      <c r="L2" s="221"/>
      <c r="M2" s="229"/>
      <c r="N2" s="230" t="s">
        <v>160</v>
      </c>
      <c r="O2" s="230"/>
      <c r="P2" s="230"/>
      <c r="Q2" s="230"/>
      <c r="R2" s="230"/>
      <c r="S2" s="230"/>
      <c r="T2" s="230"/>
      <c r="U2" s="230"/>
      <c r="V2" s="230"/>
      <c r="W2" s="231" t="s">
        <v>161</v>
      </c>
      <c r="X2" s="231"/>
      <c r="Y2" s="70" t="s">
        <v>162</v>
      </c>
      <c r="Z2" s="70" t="s">
        <v>163</v>
      </c>
      <c r="AA2" s="70" t="s">
        <v>164</v>
      </c>
      <c r="AB2" s="70" t="s">
        <v>165</v>
      </c>
      <c r="AC2" s="70" t="s">
        <v>166</v>
      </c>
      <c r="AD2" s="220" t="s">
        <v>167</v>
      </c>
      <c r="AE2" s="228"/>
      <c r="AF2" s="70" t="s">
        <v>168</v>
      </c>
      <c r="AG2" s="220" t="s">
        <v>169</v>
      </c>
      <c r="AH2" s="228"/>
      <c r="AI2" s="70" t="s">
        <v>170</v>
      </c>
      <c r="AJ2" s="70" t="s">
        <v>171</v>
      </c>
      <c r="AK2" s="220" t="s">
        <v>172</v>
      </c>
      <c r="AL2" s="228"/>
      <c r="AM2" s="231" t="s">
        <v>173</v>
      </c>
      <c r="AN2" s="231"/>
      <c r="AO2" s="231" t="s">
        <v>174</v>
      </c>
      <c r="AP2" s="231"/>
      <c r="AQ2" s="231"/>
      <c r="AR2" s="220" t="s">
        <v>175</v>
      </c>
      <c r="AS2" s="221"/>
      <c r="AT2" s="221"/>
      <c r="AU2" s="221"/>
      <c r="AV2" s="221"/>
      <c r="AW2" s="221"/>
      <c r="AX2" s="221"/>
      <c r="AY2" s="183" t="s">
        <v>611</v>
      </c>
      <c r="AZ2" s="115"/>
      <c r="BA2" s="115"/>
      <c r="BB2" s="115"/>
      <c r="BC2" s="115"/>
      <c r="BD2" s="115"/>
      <c r="BE2" s="116"/>
    </row>
    <row r="3" spans="1:57" ht="75" customHeight="1" thickBot="1" x14ac:dyDescent="0.25">
      <c r="A3" s="71" t="s">
        <v>176</v>
      </c>
      <c r="B3" s="71" t="s">
        <v>177</v>
      </c>
      <c r="C3" s="72" t="s">
        <v>178</v>
      </c>
      <c r="D3" s="73" t="s">
        <v>179</v>
      </c>
      <c r="E3" s="74" t="s">
        <v>180</v>
      </c>
      <c r="F3" s="72" t="s">
        <v>181</v>
      </c>
      <c r="G3" s="72" t="s">
        <v>182</v>
      </c>
      <c r="H3" s="72" t="s">
        <v>183</v>
      </c>
      <c r="I3" s="72" t="s">
        <v>184</v>
      </c>
      <c r="J3" s="75" t="s">
        <v>185</v>
      </c>
      <c r="K3" s="72" t="s">
        <v>186</v>
      </c>
      <c r="L3" s="72" t="s">
        <v>187</v>
      </c>
      <c r="M3" s="73" t="s">
        <v>188</v>
      </c>
      <c r="N3" s="75" t="s">
        <v>189</v>
      </c>
      <c r="O3" s="72" t="s">
        <v>190</v>
      </c>
      <c r="P3" s="72" t="s">
        <v>191</v>
      </c>
      <c r="Q3" s="72" t="s">
        <v>161</v>
      </c>
      <c r="R3" s="72" t="s">
        <v>162</v>
      </c>
      <c r="S3" s="72" t="s">
        <v>163</v>
      </c>
      <c r="T3" s="72" t="s">
        <v>164</v>
      </c>
      <c r="U3" s="72" t="s">
        <v>165</v>
      </c>
      <c r="V3" s="72" t="s">
        <v>166</v>
      </c>
      <c r="W3" s="76" t="s">
        <v>192</v>
      </c>
      <c r="X3" s="76" t="s">
        <v>193</v>
      </c>
      <c r="Y3" s="76" t="s">
        <v>194</v>
      </c>
      <c r="Z3" s="76" t="s">
        <v>195</v>
      </c>
      <c r="AA3" s="76" t="s">
        <v>196</v>
      </c>
      <c r="AB3" s="76" t="s">
        <v>197</v>
      </c>
      <c r="AC3" s="76" t="s">
        <v>198</v>
      </c>
      <c r="AD3" s="77" t="s">
        <v>199</v>
      </c>
      <c r="AE3" s="78" t="s">
        <v>200</v>
      </c>
      <c r="AF3" s="79" t="s">
        <v>201</v>
      </c>
      <c r="AG3" s="78" t="s">
        <v>202</v>
      </c>
      <c r="AH3" s="77" t="s">
        <v>199</v>
      </c>
      <c r="AI3" s="77" t="s">
        <v>203</v>
      </c>
      <c r="AJ3" s="78" t="s">
        <v>204</v>
      </c>
      <c r="AK3" s="76" t="s">
        <v>205</v>
      </c>
      <c r="AL3" s="76" t="s">
        <v>206</v>
      </c>
      <c r="AM3" s="76" t="s">
        <v>207</v>
      </c>
      <c r="AN3" s="76" t="s">
        <v>206</v>
      </c>
      <c r="AO3" s="72" t="s">
        <v>186</v>
      </c>
      <c r="AP3" s="72" t="s">
        <v>187</v>
      </c>
      <c r="AQ3" s="80" t="s">
        <v>208</v>
      </c>
      <c r="AR3" s="72" t="s">
        <v>209</v>
      </c>
      <c r="AS3" s="72" t="s">
        <v>210</v>
      </c>
      <c r="AT3" s="72" t="s">
        <v>211</v>
      </c>
      <c r="AU3" s="72" t="s">
        <v>212</v>
      </c>
      <c r="AV3" s="72" t="s">
        <v>213</v>
      </c>
      <c r="AW3" s="72" t="s">
        <v>214</v>
      </c>
      <c r="AX3" s="80" t="s">
        <v>215</v>
      </c>
      <c r="AY3" s="184"/>
    </row>
    <row r="4" spans="1:57" s="88" customFormat="1" ht="116.25" customHeight="1" x14ac:dyDescent="0.2">
      <c r="A4" s="119" t="s">
        <v>216</v>
      </c>
      <c r="B4" s="120" t="s">
        <v>217</v>
      </c>
      <c r="C4" s="121" t="s">
        <v>218</v>
      </c>
      <c r="D4" s="122" t="s">
        <v>219</v>
      </c>
      <c r="E4" s="123"/>
      <c r="F4" s="124"/>
      <c r="G4" s="125"/>
      <c r="H4" s="126" t="s">
        <v>220</v>
      </c>
      <c r="I4" s="124" t="s">
        <v>221</v>
      </c>
      <c r="J4" s="127" t="s">
        <v>222</v>
      </c>
      <c r="K4" s="124">
        <f>VLOOKUP($J4,'[1]Listas Nuevas'!$L$2:$N$6,2,0)</f>
        <v>4</v>
      </c>
      <c r="L4" s="124" t="s">
        <v>223</v>
      </c>
      <c r="M4" s="128" t="str">
        <f>INDEX('[1]MATRIZ DE CALIFICACIÓN'!$D$4:$H$8,MID($K4,1,1),MID($L4,1,1))</f>
        <v>(16) ZONA DE RIESGO EXTREMA
Reducir, Evitar, Compartir o Transferir el Riesgo</v>
      </c>
      <c r="N4" s="129" t="s">
        <v>224</v>
      </c>
      <c r="O4" s="124" t="s">
        <v>225</v>
      </c>
      <c r="P4" s="121" t="s">
        <v>226</v>
      </c>
      <c r="Q4" s="82" t="s">
        <v>227</v>
      </c>
      <c r="R4" s="81" t="s">
        <v>228</v>
      </c>
      <c r="S4" s="82" t="s">
        <v>229</v>
      </c>
      <c r="T4" s="82" t="s">
        <v>230</v>
      </c>
      <c r="U4" s="82" t="s">
        <v>231</v>
      </c>
      <c r="V4" s="82" t="s">
        <v>232</v>
      </c>
      <c r="W4" s="84" t="s">
        <v>233</v>
      </c>
      <c r="X4" s="84" t="s">
        <v>234</v>
      </c>
      <c r="Y4" s="84" t="s">
        <v>235</v>
      </c>
      <c r="Z4" s="84" t="s">
        <v>236</v>
      </c>
      <c r="AA4" s="84" t="s">
        <v>237</v>
      </c>
      <c r="AB4" s="84" t="s">
        <v>238</v>
      </c>
      <c r="AC4" s="84" t="s">
        <v>239</v>
      </c>
      <c r="AD4" s="82">
        <f>SUM(IF($W4='[1]Evaluación Diseño Control'!$C$2,15)+IF($X4='[1]Evaluación Diseño Control'!$C$3,15)+IF($Y4='[1]Evaluación Diseño Control'!$C$4,15)+IF($Z4='[1]Evaluación Diseño Control'!$C$5,15,IF($Z4='[1]Evaluación Diseño Control'!$D$5,10))+IF($AA4='[1]Evaluación Diseño Control'!$C$6,15)+IF($AB4='[1]Evaluación Diseño Control'!$C$7,15)+IF($AC4='[1]Evaluación Diseño Control'!$C$8,10,IF($AC4='[1]Evaluación Diseño Control'!$D$8,5)))</f>
        <v>85</v>
      </c>
      <c r="AE4" s="82" t="str">
        <f t="shared" ref="AE4:AE12" si="0">IF($AD4&gt;95,"FUERTE",IF($AD4&gt;85,"MODERADO","DÉBIL"))</f>
        <v>DÉBIL</v>
      </c>
      <c r="AF4" s="84" t="s">
        <v>240</v>
      </c>
      <c r="AG4" s="82" t="str">
        <f>VLOOKUP(CONCATENATE($AE4,$AF4),'[1]Listas Nuevas'!$X$3:$Z$11,2,0)</f>
        <v>DÉBIL</v>
      </c>
      <c r="AH4" s="82">
        <f>IF($AG4="FUERTE",100,IF($AG5="MODERADO",50,0))</f>
        <v>0</v>
      </c>
      <c r="AI4" s="85" t="str">
        <f>VLOOKUP(CONCATENATE($AE4,$AF4),'[1]Listas Nuevas'!$X$3:$Z$11,3,0)</f>
        <v>Si</v>
      </c>
      <c r="AJ4" s="86" t="s">
        <v>240</v>
      </c>
      <c r="AK4" s="82" t="s">
        <v>241</v>
      </c>
      <c r="AL4" s="87">
        <f>IFERROR(VLOOKUP(CONCATENATE(AJ4,AK4),'[1]Listas Nuevas'!$AC$6:$AD$7,2,0),0)</f>
        <v>0</v>
      </c>
      <c r="AM4" s="82" t="s">
        <v>242</v>
      </c>
      <c r="AN4" s="87">
        <f>IFERROR(VLOOKUP(CONCATENATE(AJ4,AM4),'[1]Listas Nuevas'!$AE$6:AI25,2,0),0)</f>
        <v>0</v>
      </c>
      <c r="AO4" s="83" t="s">
        <v>243</v>
      </c>
      <c r="AP4" s="83" t="s">
        <v>223</v>
      </c>
      <c r="AQ4" s="87" t="str">
        <f>INDEX('[1]MATRIZ DE CALIFICACIÓN'!$D$4:$H$8,MID($AO4,1,1),MID($AP4,1,1))</f>
        <v>(12) ZONA DE RIESGO EXTREMA
Reducir, Evitar, Compartir o Transferir el Riesgo</v>
      </c>
      <c r="AR4" s="124" t="s">
        <v>244</v>
      </c>
      <c r="AS4" s="124" t="s">
        <v>245</v>
      </c>
      <c r="AT4" s="124" t="s">
        <v>246</v>
      </c>
      <c r="AU4" s="124" t="s">
        <v>247</v>
      </c>
      <c r="AV4" s="145">
        <v>43831</v>
      </c>
      <c r="AW4" s="145">
        <v>44075</v>
      </c>
      <c r="AX4" s="125" t="s">
        <v>248</v>
      </c>
      <c r="AY4" s="156" t="s">
        <v>613</v>
      </c>
    </row>
    <row r="5" spans="1:57" s="88" customFormat="1" ht="144" customHeight="1" x14ac:dyDescent="0.2">
      <c r="A5" s="105" t="s">
        <v>249</v>
      </c>
      <c r="B5" s="130" t="s">
        <v>250</v>
      </c>
      <c r="C5" s="101" t="s">
        <v>251</v>
      </c>
      <c r="D5" s="106" t="s">
        <v>219</v>
      </c>
      <c r="E5" s="100"/>
      <c r="F5" s="101"/>
      <c r="G5" s="102"/>
      <c r="H5" s="131" t="s">
        <v>252</v>
      </c>
      <c r="I5" s="101" t="s">
        <v>253</v>
      </c>
      <c r="J5" s="101" t="s">
        <v>254</v>
      </c>
      <c r="K5" s="101">
        <f>VLOOKUP($J5,'[3]Listas Nuevas'!$L$2:$N$6,2,0)</f>
        <v>3</v>
      </c>
      <c r="L5" s="101" t="s">
        <v>255</v>
      </c>
      <c r="M5" s="106" t="str">
        <f>INDEX('[3]MATRIZ DE CALIFICACIÓN'!$D$4:$H$8,MID($K5,1,1),MID($L5,1,1))</f>
        <v>(15) ZONA DE RIESGO EXTREMA
Reducir, Evitar, Compartir o Transferir el Riesgo</v>
      </c>
      <c r="N5" s="100" t="s">
        <v>224</v>
      </c>
      <c r="O5" s="101" t="s">
        <v>225</v>
      </c>
      <c r="P5" s="101" t="s">
        <v>256</v>
      </c>
      <c r="Q5" s="89" t="s">
        <v>257</v>
      </c>
      <c r="R5" s="89" t="s">
        <v>258</v>
      </c>
      <c r="S5" s="89" t="s">
        <v>259</v>
      </c>
      <c r="T5" s="89" t="s">
        <v>260</v>
      </c>
      <c r="U5" s="89" t="s">
        <v>261</v>
      </c>
      <c r="V5" s="89" t="s">
        <v>262</v>
      </c>
      <c r="W5" s="90" t="s">
        <v>233</v>
      </c>
      <c r="X5" s="90" t="s">
        <v>234</v>
      </c>
      <c r="Y5" s="90" t="s">
        <v>235</v>
      </c>
      <c r="Z5" s="90" t="s">
        <v>236</v>
      </c>
      <c r="AA5" s="90" t="s">
        <v>263</v>
      </c>
      <c r="AB5" s="90" t="s">
        <v>238</v>
      </c>
      <c r="AC5" s="90" t="s">
        <v>239</v>
      </c>
      <c r="AD5" s="91">
        <f>SUM(IF($W5='[3]Evaluación Diseño Control'!$C$2,15)+IF($X5='[3]Evaluación Diseño Control'!$C$3,15)+IF($Y5='[3]Evaluación Diseño Control'!$C$4,15)+IF($Z5='[3]Evaluación Diseño Control'!$C$5,15,IF($Z5='[3]Evaluación Diseño Control'!$D$5,10))+IF($AA5='[3]Evaluación Diseño Control'!$C$6,15)+IF($AB5='[3]Evaluación Diseño Control'!$C$7,15)+IF($AC5='[3]Evaluación Diseño Control'!$C$8,10,IF($AC5='[3]Evaluación Diseño Control'!$D$8,5)))</f>
        <v>100</v>
      </c>
      <c r="AE5" s="91" t="str">
        <f t="shared" si="0"/>
        <v>FUERTE</v>
      </c>
      <c r="AF5" s="90" t="s">
        <v>264</v>
      </c>
      <c r="AG5" s="91" t="str">
        <f>VLOOKUP(CONCATENATE($AE5,$AF5),'[3]Listas Nuevas'!$X$3:$Z$11,2,0)</f>
        <v>FUERTE</v>
      </c>
      <c r="AH5" s="91">
        <f t="shared" ref="AH5:AH12" si="1">IF($AG5="FUERTE",100,IF($AG5="MODERADO",50,0))</f>
        <v>100</v>
      </c>
      <c r="AI5" s="93" t="str">
        <f>VLOOKUP(CONCATENATE($AE5,$AF5),'[3]Listas Nuevas'!$X$3:$Z$11,3,0)</f>
        <v>No</v>
      </c>
      <c r="AJ5" s="94" t="s">
        <v>264</v>
      </c>
      <c r="AK5" s="89" t="s">
        <v>241</v>
      </c>
      <c r="AL5" s="91">
        <f>IFERROR(VLOOKUP(CONCATENATE(AJ5,AK5),'[3]Listas Nuevas'!$AC$6:$AD$7,2,0),0)</f>
        <v>2</v>
      </c>
      <c r="AM5" s="89" t="s">
        <v>242</v>
      </c>
      <c r="AN5" s="91">
        <f>IFERROR(VLOOKUP(CONCATENATE(AJ5,AM5),'[3]Listas Nuevas'!$AE$6:AI35,2,0),0)</f>
        <v>0</v>
      </c>
      <c r="AO5" s="92" t="s">
        <v>265</v>
      </c>
      <c r="AP5" s="92" t="s">
        <v>255</v>
      </c>
      <c r="AQ5" s="91" t="str">
        <f>INDEX('[3]MATRIZ DE CALIFICACIÓN'!$D$4:$H$8,MID($AO5,1,1),MID($AP5,1,1))</f>
        <v>(5) ZONA DE RIESGO ALTA
Reducir, Evitar, Compartir o Transferir el Riesgo</v>
      </c>
      <c r="AR5" s="101" t="s">
        <v>244</v>
      </c>
      <c r="AS5" s="101" t="s">
        <v>266</v>
      </c>
      <c r="AT5" s="101" t="s">
        <v>267</v>
      </c>
      <c r="AU5" s="101" t="s">
        <v>268</v>
      </c>
      <c r="AV5" s="146">
        <v>44075</v>
      </c>
      <c r="AW5" s="146">
        <v>44196</v>
      </c>
      <c r="AX5" s="102" t="s">
        <v>269</v>
      </c>
      <c r="AY5" s="137" t="s">
        <v>613</v>
      </c>
    </row>
    <row r="6" spans="1:57" s="88" customFormat="1" ht="80.25" customHeight="1" x14ac:dyDescent="0.2">
      <c r="A6" s="105" t="s">
        <v>249</v>
      </c>
      <c r="B6" s="130" t="s">
        <v>270</v>
      </c>
      <c r="C6" s="101" t="s">
        <v>271</v>
      </c>
      <c r="D6" s="106" t="s">
        <v>219</v>
      </c>
      <c r="E6" s="100"/>
      <c r="F6" s="101"/>
      <c r="G6" s="102"/>
      <c r="H6" s="131" t="s">
        <v>252</v>
      </c>
      <c r="I6" s="101" t="s">
        <v>272</v>
      </c>
      <c r="J6" s="101" t="s">
        <v>254</v>
      </c>
      <c r="K6" s="101">
        <f>VLOOKUP($J6,'[3]Listas Nuevas'!$L$2:$N$6,2,0)</f>
        <v>3</v>
      </c>
      <c r="L6" s="101" t="s">
        <v>273</v>
      </c>
      <c r="M6" s="106" t="str">
        <f>INDEX('[3]MATRIZ DE CALIFICACIÓN'!$D$4:$H$8,MID($K6,1,1),MID($L6,1,1))</f>
        <v>(9) ZONA DE RIESGO ALTA
Reducir, Evitar, Compartir o Transferir el Riesgo</v>
      </c>
      <c r="N6" s="100" t="s">
        <v>224</v>
      </c>
      <c r="O6" s="101" t="s">
        <v>225</v>
      </c>
      <c r="P6" s="101" t="s">
        <v>274</v>
      </c>
      <c r="Q6" s="89" t="s">
        <v>275</v>
      </c>
      <c r="R6" s="89" t="s">
        <v>276</v>
      </c>
      <c r="S6" s="89" t="s">
        <v>277</v>
      </c>
      <c r="T6" s="89" t="s">
        <v>278</v>
      </c>
      <c r="U6" s="89" t="s">
        <v>279</v>
      </c>
      <c r="V6" s="89" t="s">
        <v>280</v>
      </c>
      <c r="W6" s="90" t="s">
        <v>233</v>
      </c>
      <c r="X6" s="90" t="s">
        <v>234</v>
      </c>
      <c r="Y6" s="90" t="s">
        <v>235</v>
      </c>
      <c r="Z6" s="90" t="s">
        <v>236</v>
      </c>
      <c r="AA6" s="90" t="s">
        <v>263</v>
      </c>
      <c r="AB6" s="90" t="s">
        <v>238</v>
      </c>
      <c r="AC6" s="90" t="s">
        <v>239</v>
      </c>
      <c r="AD6" s="91">
        <f>SUM(IF($W6='[3]Evaluación Diseño Control'!$C$2,15)+IF($X6='[3]Evaluación Diseño Control'!$C$3,15)+IF($Y6='[3]Evaluación Diseño Control'!$C$4,15)+IF($Z6='[3]Evaluación Diseño Control'!$C$5,15,IF($Z6='[3]Evaluación Diseño Control'!$D$5,10))+IF($AA6='[3]Evaluación Diseño Control'!$C$6,15)+IF($AB6='[3]Evaluación Diseño Control'!$C$7,15)+IF($AC6='[3]Evaluación Diseño Control'!$C$8,10,IF($AC6='[3]Evaluación Diseño Control'!$D$8,5)))</f>
        <v>100</v>
      </c>
      <c r="AE6" s="91" t="str">
        <f t="shared" si="0"/>
        <v>FUERTE</v>
      </c>
      <c r="AF6" s="90" t="s">
        <v>264</v>
      </c>
      <c r="AG6" s="91" t="str">
        <f>VLOOKUP(CONCATENATE($AE6,$AF6),'[3]Listas Nuevas'!$X$3:$Z$11,2,0)</f>
        <v>FUERTE</v>
      </c>
      <c r="AH6" s="91">
        <f t="shared" si="1"/>
        <v>100</v>
      </c>
      <c r="AI6" s="93" t="str">
        <f>VLOOKUP(CONCATENATE($AE6,$AF6),'[3]Listas Nuevas'!$X$3:$Z$11,3,0)</f>
        <v>No</v>
      </c>
      <c r="AJ6" s="94" t="s">
        <v>264</v>
      </c>
      <c r="AK6" s="89" t="s">
        <v>241</v>
      </c>
      <c r="AL6" s="91">
        <f>IFERROR(VLOOKUP(CONCATENATE(AJ6,AK6),'[3]Listas Nuevas'!$AC$6:$AD$7,2,0),0)</f>
        <v>2</v>
      </c>
      <c r="AM6" s="89" t="s">
        <v>242</v>
      </c>
      <c r="AN6" s="91">
        <f>IFERROR(VLOOKUP(CONCATENATE(AJ6,AM6),'[3]Listas Nuevas'!$AE$6:AI36,2,0),0)</f>
        <v>0</v>
      </c>
      <c r="AO6" s="92" t="s">
        <v>265</v>
      </c>
      <c r="AP6" s="92" t="s">
        <v>273</v>
      </c>
      <c r="AQ6" s="91" t="str">
        <f>INDEX('[3]MATRIZ DE CALIFICACIÓN'!$D$4:$H$8,MID($AO6,1,1),MID($AP6,1,1))</f>
        <v>(3) ZONA DE RIESGO MODERADA
Asumir o Reducir el Riesgo</v>
      </c>
      <c r="AR6" s="101" t="s">
        <v>244</v>
      </c>
      <c r="AS6" s="101" t="s">
        <v>281</v>
      </c>
      <c r="AT6" s="101" t="s">
        <v>282</v>
      </c>
      <c r="AU6" s="101" t="s">
        <v>268</v>
      </c>
      <c r="AV6" s="146">
        <v>44075</v>
      </c>
      <c r="AW6" s="146">
        <v>44196</v>
      </c>
      <c r="AX6" s="102" t="s">
        <v>283</v>
      </c>
      <c r="AY6" s="137" t="s">
        <v>613</v>
      </c>
    </row>
    <row r="7" spans="1:57" s="88" customFormat="1" ht="50.25" customHeight="1" x14ac:dyDescent="0.2">
      <c r="A7" s="199" t="s">
        <v>284</v>
      </c>
      <c r="B7" s="201" t="s">
        <v>285</v>
      </c>
      <c r="C7" s="190" t="s">
        <v>286</v>
      </c>
      <c r="D7" s="222" t="s">
        <v>219</v>
      </c>
      <c r="E7" s="132"/>
      <c r="F7" s="133"/>
      <c r="G7" s="134"/>
      <c r="H7" s="223" t="s">
        <v>287</v>
      </c>
      <c r="I7" s="198" t="s">
        <v>288</v>
      </c>
      <c r="J7" s="190" t="s">
        <v>254</v>
      </c>
      <c r="K7" s="190">
        <f>VLOOKUP($J7,'[4]Listas Nuevas'!$L$2:$N$6,2,0)</f>
        <v>3</v>
      </c>
      <c r="L7" s="190" t="s">
        <v>223</v>
      </c>
      <c r="M7" s="192" t="str">
        <f>INDEX('[4]MATRIZ DE CALIFICACIÓN'!$D$4:$H$8,MID($K7,1,1),MID($L7,1,1))</f>
        <v>(12) ZONA DE RIESGO EXTREMA
Reducir, Evitar, Compartir o Transferir el Riesgo</v>
      </c>
      <c r="N7" s="100" t="s">
        <v>224</v>
      </c>
      <c r="O7" s="101" t="s">
        <v>225</v>
      </c>
      <c r="P7" s="101" t="s">
        <v>289</v>
      </c>
      <c r="Q7" s="89" t="s">
        <v>290</v>
      </c>
      <c r="R7" s="89" t="s">
        <v>228</v>
      </c>
      <c r="S7" s="95" t="s">
        <v>291</v>
      </c>
      <c r="T7" s="95" t="s">
        <v>292</v>
      </c>
      <c r="U7" s="95" t="s">
        <v>293</v>
      </c>
      <c r="V7" s="95" t="s">
        <v>294</v>
      </c>
      <c r="W7" s="90" t="s">
        <v>233</v>
      </c>
      <c r="X7" s="90" t="s">
        <v>234</v>
      </c>
      <c r="Y7" s="90" t="s">
        <v>235</v>
      </c>
      <c r="Z7" s="90" t="s">
        <v>236</v>
      </c>
      <c r="AA7" s="90" t="s">
        <v>263</v>
      </c>
      <c r="AB7" s="90" t="s">
        <v>238</v>
      </c>
      <c r="AC7" s="90" t="s">
        <v>239</v>
      </c>
      <c r="AD7" s="89">
        <f>SUM(IF($W7='[4]Evaluación Diseño Control'!$C$2,15)+IF($X7='[4]Evaluación Diseño Control'!$C$3,15)+IF($Y7='[4]Evaluación Diseño Control'!$C$4,15)+IF($Z7='[4]Evaluación Diseño Control'!$C$5,15,IF($Z7='[4]Evaluación Diseño Control'!$D$5,10))+IF($AA7='[4]Evaluación Diseño Control'!$C$6,15)+IF($AB7='[4]Evaluación Diseño Control'!$C$7,15)+IF($AC7='[4]Evaluación Diseño Control'!$C$8,10,IF($AC7='[4]Evaluación Diseño Control'!$D$8,5)))</f>
        <v>100</v>
      </c>
      <c r="AE7" s="89" t="str">
        <f t="shared" si="0"/>
        <v>FUERTE</v>
      </c>
      <c r="AF7" s="90" t="s">
        <v>264</v>
      </c>
      <c r="AG7" s="89" t="str">
        <f>VLOOKUP(CONCATENATE($AE7,$AF7),'[4]Listas Nuevas'!$X$3:$Z$11,2,0)</f>
        <v>FUERTE</v>
      </c>
      <c r="AH7" s="89">
        <f t="shared" si="1"/>
        <v>100</v>
      </c>
      <c r="AI7" s="96" t="str">
        <f>VLOOKUP(CONCATENATE($AE7,$AF7),'[4]Listas Nuevas'!$X$3:$Z$11,3,0)</f>
        <v>No</v>
      </c>
      <c r="AJ7" s="194" t="s">
        <v>264</v>
      </c>
      <c r="AK7" s="196" t="s">
        <v>241</v>
      </c>
      <c r="AL7" s="188">
        <f>IFERROR(VLOOKUP(CONCATENATE(AJ7,AK7),'[4]Listas Nuevas'!$AC$6:$AD$7,2,0),0)</f>
        <v>2</v>
      </c>
      <c r="AM7" s="196" t="s">
        <v>242</v>
      </c>
      <c r="AN7" s="188">
        <f>IFERROR(VLOOKUP(CONCATENATE(AJ7,AM7),'[4]Listas Nuevas'!$AE$6:AI28,2,0),0)</f>
        <v>0</v>
      </c>
      <c r="AO7" s="186" t="s">
        <v>243</v>
      </c>
      <c r="AP7" s="186" t="s">
        <v>223</v>
      </c>
      <c r="AQ7" s="188" t="str">
        <f>INDEX('[4]MATRIZ DE CALIFICACIÓN'!$D$4:$H$8,MID($AO7,1,1),MID($AP7,1,1))</f>
        <v>(12) ZONA DE RIESGO EXTREMA
Reducir, Evitar, Compartir o Transferir el Riesgo</v>
      </c>
      <c r="AR7" s="190" t="s">
        <v>244</v>
      </c>
      <c r="AS7" s="198" t="s">
        <v>295</v>
      </c>
      <c r="AT7" s="198" t="s">
        <v>296</v>
      </c>
      <c r="AU7" s="198" t="s">
        <v>297</v>
      </c>
      <c r="AV7" s="218">
        <v>43983</v>
      </c>
      <c r="AW7" s="218">
        <v>44166</v>
      </c>
      <c r="AX7" s="209" t="s">
        <v>298</v>
      </c>
      <c r="AY7" s="179" t="s">
        <v>613</v>
      </c>
    </row>
    <row r="8" spans="1:57" s="88" customFormat="1" ht="67.5" customHeight="1" x14ac:dyDescent="0.2">
      <c r="A8" s="199"/>
      <c r="B8" s="201"/>
      <c r="C8" s="190"/>
      <c r="D8" s="222"/>
      <c r="E8" s="132"/>
      <c r="F8" s="133"/>
      <c r="G8" s="134"/>
      <c r="H8" s="223"/>
      <c r="I8" s="198"/>
      <c r="J8" s="190"/>
      <c r="K8" s="190"/>
      <c r="L8" s="190"/>
      <c r="M8" s="192"/>
      <c r="N8" s="100" t="s">
        <v>224</v>
      </c>
      <c r="O8" s="101" t="s">
        <v>225</v>
      </c>
      <c r="P8" s="101" t="s">
        <v>299</v>
      </c>
      <c r="Q8" s="89" t="s">
        <v>290</v>
      </c>
      <c r="R8" s="89" t="s">
        <v>228</v>
      </c>
      <c r="S8" s="95" t="s">
        <v>300</v>
      </c>
      <c r="T8" s="95" t="s">
        <v>301</v>
      </c>
      <c r="U8" s="95" t="s">
        <v>302</v>
      </c>
      <c r="V8" s="95" t="s">
        <v>303</v>
      </c>
      <c r="W8" s="90" t="s">
        <v>233</v>
      </c>
      <c r="X8" s="90" t="s">
        <v>234</v>
      </c>
      <c r="Y8" s="90" t="s">
        <v>235</v>
      </c>
      <c r="Z8" s="90" t="s">
        <v>236</v>
      </c>
      <c r="AA8" s="90" t="s">
        <v>263</v>
      </c>
      <c r="AB8" s="90" t="s">
        <v>238</v>
      </c>
      <c r="AC8" s="90" t="s">
        <v>239</v>
      </c>
      <c r="AD8" s="89">
        <f>SUM(IF($W8='[4]Evaluación Diseño Control'!$C$2,15)+IF($X8='[4]Evaluación Diseño Control'!$C$3,15)+IF($Y8='[4]Evaluación Diseño Control'!$C$4,15)+IF($Z8='[4]Evaluación Diseño Control'!$C$5,15,IF($Z8='[4]Evaluación Diseño Control'!$D$5,10))+IF($AA8='[4]Evaluación Diseño Control'!$C$6,15)+IF($AB8='[4]Evaluación Diseño Control'!$C$7,15)+IF($AC8='[4]Evaluación Diseño Control'!$C$8,10,IF($AC8='[4]Evaluación Diseño Control'!$D$8,5)))</f>
        <v>100</v>
      </c>
      <c r="AE8" s="89" t="str">
        <f t="shared" si="0"/>
        <v>FUERTE</v>
      </c>
      <c r="AF8" s="90" t="s">
        <v>264</v>
      </c>
      <c r="AG8" s="89" t="str">
        <f>VLOOKUP(CONCATENATE($AE8,$AF8),'[4]Listas Nuevas'!$X$3:$Z$11,2,0)</f>
        <v>FUERTE</v>
      </c>
      <c r="AH8" s="89">
        <f t="shared" si="1"/>
        <v>100</v>
      </c>
      <c r="AI8" s="96" t="str">
        <f>VLOOKUP(CONCATENATE($AE8,$AF8),'[4]Listas Nuevas'!$X$3:$Z$11,3,0)</f>
        <v>No</v>
      </c>
      <c r="AJ8" s="194"/>
      <c r="AK8" s="196"/>
      <c r="AL8" s="188"/>
      <c r="AM8" s="196"/>
      <c r="AN8" s="188"/>
      <c r="AO8" s="186"/>
      <c r="AP8" s="186"/>
      <c r="AQ8" s="188"/>
      <c r="AR8" s="190"/>
      <c r="AS8" s="198"/>
      <c r="AT8" s="198"/>
      <c r="AU8" s="198"/>
      <c r="AV8" s="218"/>
      <c r="AW8" s="218"/>
      <c r="AX8" s="209"/>
      <c r="AY8" s="185"/>
    </row>
    <row r="9" spans="1:57" s="88" customFormat="1" ht="33.75" customHeight="1" x14ac:dyDescent="0.2">
      <c r="A9" s="199"/>
      <c r="B9" s="201"/>
      <c r="C9" s="190"/>
      <c r="D9" s="222"/>
      <c r="E9" s="132"/>
      <c r="F9" s="133"/>
      <c r="G9" s="134"/>
      <c r="H9" s="223"/>
      <c r="I9" s="198"/>
      <c r="J9" s="190"/>
      <c r="K9" s="190"/>
      <c r="L9" s="190"/>
      <c r="M9" s="192"/>
      <c r="N9" s="100" t="s">
        <v>224</v>
      </c>
      <c r="O9" s="101" t="s">
        <v>225</v>
      </c>
      <c r="P9" s="135" t="s">
        <v>304</v>
      </c>
      <c r="Q9" s="89" t="s">
        <v>290</v>
      </c>
      <c r="R9" s="89" t="s">
        <v>228</v>
      </c>
      <c r="S9" s="95" t="s">
        <v>305</v>
      </c>
      <c r="T9" s="95" t="s">
        <v>306</v>
      </c>
      <c r="U9" s="95" t="s">
        <v>307</v>
      </c>
      <c r="V9" s="95" t="s">
        <v>308</v>
      </c>
      <c r="W9" s="90" t="s">
        <v>233</v>
      </c>
      <c r="X9" s="90" t="s">
        <v>234</v>
      </c>
      <c r="Y9" s="90" t="s">
        <v>235</v>
      </c>
      <c r="Z9" s="90" t="s">
        <v>236</v>
      </c>
      <c r="AA9" s="90" t="s">
        <v>263</v>
      </c>
      <c r="AB9" s="90" t="s">
        <v>238</v>
      </c>
      <c r="AC9" s="90" t="s">
        <v>239</v>
      </c>
      <c r="AD9" s="89">
        <f>SUM(IF($W9='[4]Evaluación Diseño Control'!$C$2,15)+IF($X9='[4]Evaluación Diseño Control'!$C$3,15)+IF($Y9='[4]Evaluación Diseño Control'!$C$4,15)+IF($Z9='[4]Evaluación Diseño Control'!$C$5,15,IF($Z9='[4]Evaluación Diseño Control'!$D$5,10))+IF($AA9='[4]Evaluación Diseño Control'!$C$6,15)+IF($AB9='[4]Evaluación Diseño Control'!$C$7,15)+IF($AC9='[4]Evaluación Diseño Control'!$C$8,10,IF($AC9='[4]Evaluación Diseño Control'!$D$8,5)))</f>
        <v>100</v>
      </c>
      <c r="AE9" s="89" t="str">
        <f t="shared" si="0"/>
        <v>FUERTE</v>
      </c>
      <c r="AF9" s="90" t="s">
        <v>264</v>
      </c>
      <c r="AG9" s="89" t="str">
        <f>VLOOKUP(CONCATENATE($AE9,$AF9),'[4]Listas Nuevas'!$X$3:$Z$11,2,0)</f>
        <v>FUERTE</v>
      </c>
      <c r="AH9" s="89">
        <f t="shared" si="1"/>
        <v>100</v>
      </c>
      <c r="AI9" s="96" t="str">
        <f>VLOOKUP(CONCATENATE($AE9,$AF9),'[4]Listas Nuevas'!$X$3:$Z$11,3,0)</f>
        <v>No</v>
      </c>
      <c r="AJ9" s="194"/>
      <c r="AK9" s="196"/>
      <c r="AL9" s="188"/>
      <c r="AM9" s="196"/>
      <c r="AN9" s="188"/>
      <c r="AO9" s="186"/>
      <c r="AP9" s="186"/>
      <c r="AQ9" s="188"/>
      <c r="AR9" s="190"/>
      <c r="AS9" s="198"/>
      <c r="AT9" s="198"/>
      <c r="AU9" s="198"/>
      <c r="AV9" s="218"/>
      <c r="AW9" s="218"/>
      <c r="AX9" s="209"/>
      <c r="AY9" s="180"/>
    </row>
    <row r="10" spans="1:57" s="88" customFormat="1" ht="56.25" x14ac:dyDescent="0.2">
      <c r="A10" s="199" t="s">
        <v>309</v>
      </c>
      <c r="B10" s="219" t="s">
        <v>310</v>
      </c>
      <c r="C10" s="190" t="s">
        <v>311</v>
      </c>
      <c r="D10" s="192" t="s">
        <v>219</v>
      </c>
      <c r="E10" s="100"/>
      <c r="F10" s="101"/>
      <c r="G10" s="102"/>
      <c r="H10" s="214" t="s">
        <v>312</v>
      </c>
      <c r="I10" s="190" t="s">
        <v>313</v>
      </c>
      <c r="J10" s="190" t="s">
        <v>314</v>
      </c>
      <c r="K10" s="190">
        <f>VLOOKUP($J10,'[5]Listas Nuevas'!$L$2:$N$6,2,0)</f>
        <v>1</v>
      </c>
      <c r="L10" s="190" t="s">
        <v>223</v>
      </c>
      <c r="M10" s="192" t="str">
        <f>INDEX('[5]MATRIZ DE CALIFICACIÓN'!$D$4:$H$8,MID($K10,1,1),MID($L10,1,1))</f>
        <v>(4) ZONA DE RIESGO ALTA
Reducir, Evitar, Compartir o Transferir el Riesgo</v>
      </c>
      <c r="N10" s="100" t="s">
        <v>224</v>
      </c>
      <c r="O10" s="101" t="s">
        <v>225</v>
      </c>
      <c r="P10" s="101" t="s">
        <v>315</v>
      </c>
      <c r="Q10" s="89" t="s">
        <v>316</v>
      </c>
      <c r="R10" s="89" t="s">
        <v>228</v>
      </c>
      <c r="S10" s="89" t="s">
        <v>317</v>
      </c>
      <c r="T10" s="89" t="s">
        <v>318</v>
      </c>
      <c r="U10" s="89" t="s">
        <v>319</v>
      </c>
      <c r="V10" s="89" t="s">
        <v>320</v>
      </c>
      <c r="W10" s="90" t="s">
        <v>233</v>
      </c>
      <c r="X10" s="90" t="s">
        <v>234</v>
      </c>
      <c r="Y10" s="90" t="s">
        <v>235</v>
      </c>
      <c r="Z10" s="90" t="s">
        <v>236</v>
      </c>
      <c r="AA10" s="90" t="s">
        <v>263</v>
      </c>
      <c r="AB10" s="90" t="s">
        <v>238</v>
      </c>
      <c r="AC10" s="90" t="s">
        <v>239</v>
      </c>
      <c r="AD10" s="89">
        <f>SUM(IF($W10='[5]Evaluación Diseño Control'!$C$2,15)+IF($X10='[5]Evaluación Diseño Control'!$C$3,15)+IF($Y10='[5]Evaluación Diseño Control'!$C$4,15)+IF($Z10='[5]Evaluación Diseño Control'!$C$5,15,IF($Z10='[5]Evaluación Diseño Control'!$D$5,10))+IF($AA10='[5]Evaluación Diseño Control'!$C$6,15)+IF($AB10='[5]Evaluación Diseño Control'!$C$7,15)+IF($AC10='[5]Evaluación Diseño Control'!$C$8,10,IF($AC10='[5]Evaluación Diseño Control'!$D$8,5)))</f>
        <v>100</v>
      </c>
      <c r="AE10" s="89" t="str">
        <f t="shared" si="0"/>
        <v>FUERTE</v>
      </c>
      <c r="AF10" s="90" t="s">
        <v>264</v>
      </c>
      <c r="AG10" s="89" t="str">
        <f>VLOOKUP(CONCATENATE($AE10,$AF10),'[5]Listas Nuevas'!$X$3:$Z$11,2,0)</f>
        <v>FUERTE</v>
      </c>
      <c r="AH10" s="89">
        <f t="shared" si="1"/>
        <v>100</v>
      </c>
      <c r="AI10" s="96" t="str">
        <f>VLOOKUP(CONCATENATE($AE10,$AF10),'[5]Listas Nuevas'!$X$3:$Z$11,3,0)</f>
        <v>No</v>
      </c>
      <c r="AJ10" s="194" t="s">
        <v>264</v>
      </c>
      <c r="AK10" s="196" t="s">
        <v>241</v>
      </c>
      <c r="AL10" s="188">
        <f>IFERROR(VLOOKUP(CONCATENATE(AJ10,AK10),'[5]Listas Nuevas'!$AC$6:$AD$7,2,0),0)</f>
        <v>2</v>
      </c>
      <c r="AM10" s="196" t="s">
        <v>242</v>
      </c>
      <c r="AN10" s="188">
        <f>IFERROR(VLOOKUP(CONCATENATE(AJ10,AM10),'[5]Listas Nuevas'!$AE$6:AI49,2,0),0)</f>
        <v>0</v>
      </c>
      <c r="AO10" s="186" t="s">
        <v>265</v>
      </c>
      <c r="AP10" s="186" t="s">
        <v>223</v>
      </c>
      <c r="AQ10" s="188" t="str">
        <f>INDEX('[5]MATRIZ DE CALIFICACIÓN'!$D$4:$H$8,MID($AO10,1,1),MID($AP10,1,1))</f>
        <v>(4) ZONA DE RIESGO ALTA
Reducir, Evitar, Compartir o Transferir el Riesgo</v>
      </c>
      <c r="AR10" s="190" t="s">
        <v>244</v>
      </c>
      <c r="AS10" s="190"/>
      <c r="AT10" s="190"/>
      <c r="AU10" s="190"/>
      <c r="AV10" s="190"/>
      <c r="AW10" s="190"/>
      <c r="AX10" s="205"/>
      <c r="AY10" s="179" t="s">
        <v>614</v>
      </c>
    </row>
    <row r="11" spans="1:57" s="88" customFormat="1" ht="78.75" x14ac:dyDescent="0.2">
      <c r="A11" s="199"/>
      <c r="B11" s="219"/>
      <c r="C11" s="190"/>
      <c r="D11" s="192"/>
      <c r="E11" s="100"/>
      <c r="F11" s="101"/>
      <c r="G11" s="102"/>
      <c r="H11" s="214"/>
      <c r="I11" s="190"/>
      <c r="J11" s="190"/>
      <c r="K11" s="190"/>
      <c r="L11" s="190"/>
      <c r="M11" s="192"/>
      <c r="N11" s="100" t="s">
        <v>224</v>
      </c>
      <c r="O11" s="101" t="s">
        <v>225</v>
      </c>
      <c r="P11" s="101" t="s">
        <v>321</v>
      </c>
      <c r="Q11" s="89" t="s">
        <v>322</v>
      </c>
      <c r="R11" s="89" t="s">
        <v>228</v>
      </c>
      <c r="S11" s="89" t="s">
        <v>323</v>
      </c>
      <c r="T11" s="89" t="s">
        <v>324</v>
      </c>
      <c r="U11" s="89" t="s">
        <v>325</v>
      </c>
      <c r="V11" s="89" t="s">
        <v>326</v>
      </c>
      <c r="W11" s="90" t="s">
        <v>233</v>
      </c>
      <c r="X11" s="90" t="s">
        <v>234</v>
      </c>
      <c r="Y11" s="90" t="s">
        <v>235</v>
      </c>
      <c r="Z11" s="90" t="s">
        <v>236</v>
      </c>
      <c r="AA11" s="90" t="s">
        <v>263</v>
      </c>
      <c r="AB11" s="90" t="s">
        <v>238</v>
      </c>
      <c r="AC11" s="90" t="s">
        <v>239</v>
      </c>
      <c r="AD11" s="89">
        <f>SUM(IF($W11='[5]Evaluación Diseño Control'!$C$2,15)+IF($X11='[5]Evaluación Diseño Control'!$C$3,15)+IF($Y11='[5]Evaluación Diseño Control'!$C$4,15)+IF($Z11='[5]Evaluación Diseño Control'!$C$5,15,IF($Z11='[5]Evaluación Diseño Control'!$D$5,10))+IF($AA11='[5]Evaluación Diseño Control'!$C$6,15)+IF($AB11='[5]Evaluación Diseño Control'!$C$7,15)+IF($AC11='[5]Evaluación Diseño Control'!$C$8,10,IF($AC11='[5]Evaluación Diseño Control'!$D$8,5)))</f>
        <v>100</v>
      </c>
      <c r="AE11" s="89" t="str">
        <f t="shared" si="0"/>
        <v>FUERTE</v>
      </c>
      <c r="AF11" s="90" t="s">
        <v>264</v>
      </c>
      <c r="AG11" s="89" t="str">
        <f>VLOOKUP(CONCATENATE($AE11,$AF11),'[5]Listas Nuevas'!$X$3:$Z$11,2,0)</f>
        <v>FUERTE</v>
      </c>
      <c r="AH11" s="89">
        <f t="shared" si="1"/>
        <v>100</v>
      </c>
      <c r="AI11" s="96" t="str">
        <f>VLOOKUP(CONCATENATE($AE11,$AF11),'[5]Listas Nuevas'!$X$3:$Z$11,3,0)</f>
        <v>No</v>
      </c>
      <c r="AJ11" s="194"/>
      <c r="AK11" s="196"/>
      <c r="AL11" s="188"/>
      <c r="AM11" s="196"/>
      <c r="AN11" s="188"/>
      <c r="AO11" s="186"/>
      <c r="AP11" s="186"/>
      <c r="AQ11" s="188"/>
      <c r="AR11" s="190"/>
      <c r="AS11" s="190"/>
      <c r="AT11" s="190"/>
      <c r="AU11" s="190"/>
      <c r="AV11" s="190"/>
      <c r="AW11" s="190"/>
      <c r="AX11" s="205"/>
      <c r="AY11" s="180"/>
    </row>
    <row r="12" spans="1:57" s="88" customFormat="1" ht="113.25" customHeight="1" x14ac:dyDescent="0.2">
      <c r="A12" s="105" t="s">
        <v>309</v>
      </c>
      <c r="B12" s="130" t="s">
        <v>327</v>
      </c>
      <c r="C12" s="101" t="s">
        <v>328</v>
      </c>
      <c r="D12" s="106" t="s">
        <v>219</v>
      </c>
      <c r="E12" s="100"/>
      <c r="F12" s="101"/>
      <c r="G12" s="102"/>
      <c r="H12" s="131" t="s">
        <v>329</v>
      </c>
      <c r="I12" s="101" t="s">
        <v>330</v>
      </c>
      <c r="J12" s="101" t="s">
        <v>314</v>
      </c>
      <c r="K12" s="101">
        <f>VLOOKUP($J12,'[5]Listas Nuevas'!$L$2:$N$6,2,0)</f>
        <v>1</v>
      </c>
      <c r="L12" s="101" t="s">
        <v>223</v>
      </c>
      <c r="M12" s="106" t="str">
        <f>INDEX('[5]MATRIZ DE CALIFICACIÓN'!$D$4:$H$8,MID($K12,1,1),MID($L12,1,1))</f>
        <v>(4) ZONA DE RIESGO ALTA
Reducir, Evitar, Compartir o Transferir el Riesgo</v>
      </c>
      <c r="N12" s="100" t="s">
        <v>224</v>
      </c>
      <c r="O12" s="101" t="s">
        <v>225</v>
      </c>
      <c r="P12" s="101" t="s">
        <v>331</v>
      </c>
      <c r="Q12" s="89" t="s">
        <v>332</v>
      </c>
      <c r="R12" s="89" t="s">
        <v>333</v>
      </c>
      <c r="S12" s="89" t="s">
        <v>334</v>
      </c>
      <c r="T12" s="89" t="s">
        <v>335</v>
      </c>
      <c r="U12" s="89" t="s">
        <v>336</v>
      </c>
      <c r="V12" s="89" t="s">
        <v>337</v>
      </c>
      <c r="W12" s="90" t="s">
        <v>233</v>
      </c>
      <c r="X12" s="90" t="s">
        <v>234</v>
      </c>
      <c r="Y12" s="90" t="s">
        <v>235</v>
      </c>
      <c r="Z12" s="90" t="s">
        <v>236</v>
      </c>
      <c r="AA12" s="90" t="s">
        <v>263</v>
      </c>
      <c r="AB12" s="90" t="s">
        <v>238</v>
      </c>
      <c r="AC12" s="90" t="s">
        <v>239</v>
      </c>
      <c r="AD12" s="89">
        <f>SUM(IF($W12='[5]Evaluación Diseño Control'!$C$2,15)+IF($X12='[5]Evaluación Diseño Control'!$C$3,15)+IF($Y12='[5]Evaluación Diseño Control'!$C$4,15)+IF($Z12='[5]Evaluación Diseño Control'!$C$5,15,IF($Z12='[5]Evaluación Diseño Control'!$D$5,10))+IF($AA12='[5]Evaluación Diseño Control'!$C$6,15)+IF($AB12='[5]Evaluación Diseño Control'!$C$7,15)+IF($AC12='[5]Evaluación Diseño Control'!$C$8,10,IF($AC12='[5]Evaluación Diseño Control'!$D$8,5)))</f>
        <v>100</v>
      </c>
      <c r="AE12" s="89" t="str">
        <f t="shared" si="0"/>
        <v>FUERTE</v>
      </c>
      <c r="AF12" s="90" t="s">
        <v>264</v>
      </c>
      <c r="AG12" s="89" t="str">
        <f>VLOOKUP(CONCATENATE($AE12,$AF12),'[5]Listas Nuevas'!$X$3:$Z$11,2,0)</f>
        <v>FUERTE</v>
      </c>
      <c r="AH12" s="89">
        <f t="shared" si="1"/>
        <v>100</v>
      </c>
      <c r="AI12" s="96" t="str">
        <f>VLOOKUP(CONCATENATE($AE12,$AF12),'[5]Listas Nuevas'!$X$3:$Z$11,3,0)</f>
        <v>No</v>
      </c>
      <c r="AJ12" s="94" t="s">
        <v>264</v>
      </c>
      <c r="AK12" s="89" t="s">
        <v>241</v>
      </c>
      <c r="AL12" s="91">
        <f>IFERROR(VLOOKUP(CONCATENATE(AJ12,AK12),'[5]Listas Nuevas'!$AC$6:$AD$7,2,0),0)</f>
        <v>2</v>
      </c>
      <c r="AM12" s="89" t="s">
        <v>242</v>
      </c>
      <c r="AN12" s="91">
        <f>IFERROR(VLOOKUP(CONCATENATE(AJ12,AM12),'[5]Listas Nuevas'!$AE$6:AI51,2,0),0)</f>
        <v>0</v>
      </c>
      <c r="AO12" s="92" t="s">
        <v>265</v>
      </c>
      <c r="AP12" s="92" t="s">
        <v>223</v>
      </c>
      <c r="AQ12" s="91" t="str">
        <f>INDEX('[5]MATRIZ DE CALIFICACIÓN'!$D$4:$H$8,MID($AO12,1,1),MID($AP12,1,1))</f>
        <v>(4) ZONA DE RIESGO ALTA
Reducir, Evitar, Compartir o Transferir el Riesgo</v>
      </c>
      <c r="AR12" s="101" t="s">
        <v>244</v>
      </c>
      <c r="AS12" s="101"/>
      <c r="AT12" s="101"/>
      <c r="AU12" s="101"/>
      <c r="AV12" s="101"/>
      <c r="AW12" s="101"/>
      <c r="AX12" s="102"/>
      <c r="AY12" s="137" t="s">
        <v>614</v>
      </c>
    </row>
    <row r="13" spans="1:57" s="88" customFormat="1" ht="85.5" customHeight="1" x14ac:dyDescent="0.2">
      <c r="A13" s="199" t="s">
        <v>338</v>
      </c>
      <c r="B13" s="201" t="s">
        <v>339</v>
      </c>
      <c r="C13" s="190" t="s">
        <v>340</v>
      </c>
      <c r="D13" s="192" t="s">
        <v>219</v>
      </c>
      <c r="E13" s="100"/>
      <c r="F13" s="101"/>
      <c r="G13" s="102"/>
      <c r="H13" s="214" t="s">
        <v>341</v>
      </c>
      <c r="I13" s="216" t="s">
        <v>342</v>
      </c>
      <c r="J13" s="190" t="s">
        <v>314</v>
      </c>
      <c r="K13" s="190">
        <f>VLOOKUP($J13,'[6]Listas Nuevas'!$L$2:$N$6,2,0)</f>
        <v>1</v>
      </c>
      <c r="L13" s="190" t="s">
        <v>273</v>
      </c>
      <c r="M13" s="192" t="str">
        <f>INDEX('[6]MATRIZ DE CALIFICACIÓN'!$D$4:$H$8,MID($K13,1,1),MID($L13,1,1))</f>
        <v>(3) ZONA DE RIESGO MODERADA
Asumir o Reducir el Riesgo</v>
      </c>
      <c r="N13" s="100" t="s">
        <v>224</v>
      </c>
      <c r="O13" s="101" t="s">
        <v>225</v>
      </c>
      <c r="P13" s="101" t="s">
        <v>343</v>
      </c>
      <c r="Q13" s="89" t="s">
        <v>344</v>
      </c>
      <c r="R13" s="89" t="s">
        <v>228</v>
      </c>
      <c r="S13" s="89" t="s">
        <v>345</v>
      </c>
      <c r="T13" s="97" t="s">
        <v>346</v>
      </c>
      <c r="U13" s="97" t="s">
        <v>347</v>
      </c>
      <c r="V13" s="89" t="s">
        <v>348</v>
      </c>
      <c r="W13" s="90" t="s">
        <v>233</v>
      </c>
      <c r="X13" s="90" t="s">
        <v>234</v>
      </c>
      <c r="Y13" s="90" t="s">
        <v>235</v>
      </c>
      <c r="Z13" s="90" t="s">
        <v>236</v>
      </c>
      <c r="AA13" s="90" t="s">
        <v>263</v>
      </c>
      <c r="AB13" s="90" t="s">
        <v>238</v>
      </c>
      <c r="AC13" s="90" t="s">
        <v>239</v>
      </c>
      <c r="AD13" s="89">
        <f>SUM(IF($W13='[5]Evaluación Diseño Control'!$C$2,15)+IF($X13='[5]Evaluación Diseño Control'!$C$3,15)+IF($Y13='[5]Evaluación Diseño Control'!$C$4,15)+IF($Z13='[5]Evaluación Diseño Control'!$C$5,15,IF($Z13='[5]Evaluación Diseño Control'!$D$5,10))+IF($AA13='[5]Evaluación Diseño Control'!$C$6,15)+IF($AB13='[5]Evaluación Diseño Control'!$C$7,15)+IF($AC13='[5]Evaluación Diseño Control'!$C$8,10,IF($AC13='[5]Evaluación Diseño Control'!$D$8,5)))</f>
        <v>100</v>
      </c>
      <c r="AE13" s="89" t="str">
        <f>IF($AB13&gt;95,"FUERTE",IF($AB13&gt;85,"MODERADO","DÉBIL"))</f>
        <v>FUERTE</v>
      </c>
      <c r="AF13" s="90" t="s">
        <v>264</v>
      </c>
      <c r="AG13" s="89" t="str">
        <f>VLOOKUP(CONCATENATE($AE13,$AF13),'[6]Listas Nuevas'!$X$3:$Z$11,2,0)</f>
        <v>FUERTE</v>
      </c>
      <c r="AH13" s="89">
        <f>IF($AE13="FUERTE",100,IF($AE13="MODERADO",50,0))</f>
        <v>100</v>
      </c>
      <c r="AI13" s="96" t="str">
        <f>VLOOKUP(CONCATENATE($AE13,$AF13),'[5]Listas Nuevas'!$X$3:$Z$11,3,0)</f>
        <v>No</v>
      </c>
      <c r="AJ13" s="194" t="s">
        <v>264</v>
      </c>
      <c r="AK13" s="196" t="s">
        <v>241</v>
      </c>
      <c r="AL13" s="188">
        <v>2</v>
      </c>
      <c r="AM13" s="196" t="s">
        <v>242</v>
      </c>
      <c r="AN13" s="188">
        <f>IFERROR(VLOOKUP(CONCATENATE(#REF!,AM13),'[6]Listas Nuevas'!$AE$6:AK61,2,0),0)</f>
        <v>0</v>
      </c>
      <c r="AO13" s="186" t="s">
        <v>265</v>
      </c>
      <c r="AP13" s="186" t="s">
        <v>273</v>
      </c>
      <c r="AQ13" s="188" t="str">
        <f>INDEX('[6]MATRIZ DE CALIFICACIÓN'!$D$4:$H$8,MID($AO13,1,1),MID($AP13,1,1))</f>
        <v>(3) ZONA DE RIESGO MODERADA
Asumir o Reducir el Riesgo</v>
      </c>
      <c r="AR13" s="190" t="s">
        <v>244</v>
      </c>
      <c r="AS13" s="190" t="s">
        <v>349</v>
      </c>
      <c r="AT13" s="190" t="s">
        <v>350</v>
      </c>
      <c r="AU13" s="190" t="s">
        <v>351</v>
      </c>
      <c r="AV13" s="213">
        <v>44044</v>
      </c>
      <c r="AW13" s="213">
        <v>44166</v>
      </c>
      <c r="AX13" s="205" t="s">
        <v>352</v>
      </c>
      <c r="AY13" s="179" t="s">
        <v>613</v>
      </c>
    </row>
    <row r="14" spans="1:57" s="88" customFormat="1" ht="67.5" x14ac:dyDescent="0.2">
      <c r="A14" s="199"/>
      <c r="B14" s="201"/>
      <c r="C14" s="190"/>
      <c r="D14" s="192"/>
      <c r="E14" s="100"/>
      <c r="F14" s="101"/>
      <c r="G14" s="102"/>
      <c r="H14" s="214"/>
      <c r="I14" s="216"/>
      <c r="J14" s="190"/>
      <c r="K14" s="217"/>
      <c r="L14" s="217"/>
      <c r="M14" s="215"/>
      <c r="N14" s="100" t="s">
        <v>224</v>
      </c>
      <c r="O14" s="101" t="s">
        <v>225</v>
      </c>
      <c r="P14" s="101" t="s">
        <v>353</v>
      </c>
      <c r="Q14" s="89" t="s">
        <v>354</v>
      </c>
      <c r="R14" s="89" t="s">
        <v>355</v>
      </c>
      <c r="S14" s="89" t="s">
        <v>356</v>
      </c>
      <c r="T14" s="97" t="s">
        <v>357</v>
      </c>
      <c r="U14" s="97" t="s">
        <v>358</v>
      </c>
      <c r="V14" s="89" t="s">
        <v>359</v>
      </c>
      <c r="W14" s="90" t="s">
        <v>233</v>
      </c>
      <c r="X14" s="90" t="s">
        <v>234</v>
      </c>
      <c r="Y14" s="90" t="s">
        <v>235</v>
      </c>
      <c r="Z14" s="90" t="s">
        <v>236</v>
      </c>
      <c r="AA14" s="90" t="s">
        <v>263</v>
      </c>
      <c r="AB14" s="90" t="s">
        <v>238</v>
      </c>
      <c r="AC14" s="90" t="s">
        <v>239</v>
      </c>
      <c r="AD14" s="89">
        <f>SUM(IF($W14='[5]Evaluación Diseño Control'!$C$2,15)+IF($X14='[5]Evaluación Diseño Control'!$C$3,15)+IF($Y14='[5]Evaluación Diseño Control'!$C$4,15)+IF($Z14='[5]Evaluación Diseño Control'!$C$5,15,IF($Z14='[5]Evaluación Diseño Control'!$D$5,10))+IF($AA14='[5]Evaluación Diseño Control'!$C$6,15)+IF($AB14='[5]Evaluación Diseño Control'!$C$7,15)+IF($AC14='[5]Evaluación Diseño Control'!$C$8,10,IF($AC14='[5]Evaluación Diseño Control'!$D$8,5)))</f>
        <v>100</v>
      </c>
      <c r="AE14" s="89" t="str">
        <f>IF($AB14&gt;95,"FUERTE",IF($AB14&gt;85,"MODERADO","DÉBIL"))</f>
        <v>FUERTE</v>
      </c>
      <c r="AF14" s="90" t="s">
        <v>264</v>
      </c>
      <c r="AG14" s="89" t="str">
        <f>VLOOKUP(CONCATENATE($AE14,$AF14),'[6]Listas Nuevas'!$X$3:$Z$11,2,0)</f>
        <v>FUERTE</v>
      </c>
      <c r="AH14" s="89">
        <f>IF($AE14="FUERTE",100,IF($AE14="MODERADO",50,0))</f>
        <v>100</v>
      </c>
      <c r="AI14" s="96" t="str">
        <f>VLOOKUP(CONCATENATE($AE14,$AF14),'[5]Listas Nuevas'!$X$3:$Z$11,3,0)</f>
        <v>No</v>
      </c>
      <c r="AJ14" s="194"/>
      <c r="AK14" s="196"/>
      <c r="AL14" s="188"/>
      <c r="AM14" s="196"/>
      <c r="AN14" s="188"/>
      <c r="AO14" s="186"/>
      <c r="AP14" s="186"/>
      <c r="AQ14" s="188"/>
      <c r="AR14" s="190"/>
      <c r="AS14" s="190"/>
      <c r="AT14" s="190"/>
      <c r="AU14" s="190"/>
      <c r="AV14" s="213"/>
      <c r="AW14" s="213"/>
      <c r="AX14" s="205"/>
      <c r="AY14" s="180"/>
    </row>
    <row r="15" spans="1:57" s="88" customFormat="1" ht="68.25" customHeight="1" x14ac:dyDescent="0.2">
      <c r="A15" s="105" t="s">
        <v>338</v>
      </c>
      <c r="B15" s="130" t="s">
        <v>360</v>
      </c>
      <c r="C15" s="101" t="s">
        <v>361</v>
      </c>
      <c r="D15" s="106" t="s">
        <v>219</v>
      </c>
      <c r="E15" s="100"/>
      <c r="F15" s="101"/>
      <c r="G15" s="102"/>
      <c r="H15" s="136" t="s">
        <v>362</v>
      </c>
      <c r="I15" s="137" t="s">
        <v>363</v>
      </c>
      <c r="J15" s="101" t="s">
        <v>314</v>
      </c>
      <c r="K15" s="101">
        <f>VLOOKUP($J15,'[6]Listas Nuevas'!$L$2:$N$6,2,0)</f>
        <v>1</v>
      </c>
      <c r="L15" s="101" t="s">
        <v>273</v>
      </c>
      <c r="M15" s="106" t="str">
        <f>INDEX('[6]MATRIZ DE CALIFICACIÓN'!$D$4:$H$8,MID($K15,1,1),MID($L15,1,1))</f>
        <v>(3) ZONA DE RIESGO MODERADA
Asumir o Reducir el Riesgo</v>
      </c>
      <c r="N15" s="100" t="s">
        <v>224</v>
      </c>
      <c r="O15" s="101" t="s">
        <v>225</v>
      </c>
      <c r="P15" s="101" t="s">
        <v>364</v>
      </c>
      <c r="Q15" s="89" t="s">
        <v>344</v>
      </c>
      <c r="R15" s="89" t="s">
        <v>228</v>
      </c>
      <c r="S15" s="89" t="s">
        <v>365</v>
      </c>
      <c r="T15" s="97" t="s">
        <v>366</v>
      </c>
      <c r="U15" s="89" t="s">
        <v>615</v>
      </c>
      <c r="V15" s="89" t="s">
        <v>367</v>
      </c>
      <c r="W15" s="90" t="s">
        <v>233</v>
      </c>
      <c r="X15" s="90" t="s">
        <v>234</v>
      </c>
      <c r="Y15" s="90" t="s">
        <v>235</v>
      </c>
      <c r="Z15" s="90" t="s">
        <v>236</v>
      </c>
      <c r="AA15" s="90" t="s">
        <v>263</v>
      </c>
      <c r="AB15" s="90" t="s">
        <v>238</v>
      </c>
      <c r="AC15" s="90" t="s">
        <v>239</v>
      </c>
      <c r="AD15" s="89">
        <f>SUM(IF($W15='[5]Evaluación Diseño Control'!$C$2,15)+IF($X15='[5]Evaluación Diseño Control'!$C$3,15)+IF($Y15='[5]Evaluación Diseño Control'!$C$4,15)+IF($Z15='[5]Evaluación Diseño Control'!$C$5,15,IF($Z15='[5]Evaluación Diseño Control'!$D$5,10))+IF($AA15='[5]Evaluación Diseño Control'!$C$6,15)+IF($AB15='[5]Evaluación Diseño Control'!$C$7,15)+IF($AC15='[5]Evaluación Diseño Control'!$C$8,10,IF($AC15='[5]Evaluación Diseño Control'!$D$8,5)))</f>
        <v>100</v>
      </c>
      <c r="AE15" s="89" t="str">
        <f>IF($AB15&gt;95,"FUERTE",IF($AB15&gt;85,"MODERADO","DÉBIL"))</f>
        <v>FUERTE</v>
      </c>
      <c r="AF15" s="90" t="s">
        <v>264</v>
      </c>
      <c r="AG15" s="89" t="str">
        <f>VLOOKUP(CONCATENATE($AE15,$AF15),'[6]Listas Nuevas'!$X$3:$Z$11,2,0)</f>
        <v>FUERTE</v>
      </c>
      <c r="AH15" s="89">
        <f>IF($AE15="FUERTE",100,IF($AE15="MODERADO",50,0))</f>
        <v>100</v>
      </c>
      <c r="AI15" s="96" t="str">
        <f>VLOOKUP(CONCATENATE($AE15,$AF15),'[5]Listas Nuevas'!$X$3:$Z$11,3,0)</f>
        <v>No</v>
      </c>
      <c r="AJ15" s="94" t="s">
        <v>264</v>
      </c>
      <c r="AK15" s="89" t="s">
        <v>241</v>
      </c>
      <c r="AL15" s="91">
        <v>2</v>
      </c>
      <c r="AM15" s="89" t="s">
        <v>242</v>
      </c>
      <c r="AN15" s="91">
        <f>IFERROR(VLOOKUP(CONCATENATE(#REF!,AM15),'[6]Listas Nuevas'!$AE$6:AK61,2,0),0)</f>
        <v>0</v>
      </c>
      <c r="AO15" s="92" t="s">
        <v>265</v>
      </c>
      <c r="AP15" s="92" t="s">
        <v>273</v>
      </c>
      <c r="AQ15" s="91" t="str">
        <f>INDEX('[6]MATRIZ DE CALIFICACIÓN'!$D$4:$H$8,MID($AO15,1,1),MID($AP15,1,1))</f>
        <v>(3) ZONA DE RIESGO MODERADA
Asumir o Reducir el Riesgo</v>
      </c>
      <c r="AR15" s="101" t="s">
        <v>244</v>
      </c>
      <c r="AS15" s="101" t="s">
        <v>349</v>
      </c>
      <c r="AT15" s="101" t="s">
        <v>350</v>
      </c>
      <c r="AU15" s="101" t="s">
        <v>351</v>
      </c>
      <c r="AV15" s="147">
        <v>44044</v>
      </c>
      <c r="AW15" s="147">
        <v>44166</v>
      </c>
      <c r="AX15" s="102" t="s">
        <v>352</v>
      </c>
      <c r="AY15" s="137" t="s">
        <v>613</v>
      </c>
    </row>
    <row r="16" spans="1:57" s="88" customFormat="1" ht="103.5" customHeight="1" x14ac:dyDescent="0.2">
      <c r="A16" s="105" t="s">
        <v>338</v>
      </c>
      <c r="B16" s="130" t="s">
        <v>368</v>
      </c>
      <c r="C16" s="101" t="s">
        <v>369</v>
      </c>
      <c r="D16" s="106" t="s">
        <v>219</v>
      </c>
      <c r="E16" s="100"/>
      <c r="F16" s="101"/>
      <c r="G16" s="102"/>
      <c r="H16" s="136" t="s">
        <v>370</v>
      </c>
      <c r="I16" s="137" t="s">
        <v>371</v>
      </c>
      <c r="J16" s="101" t="s">
        <v>314</v>
      </c>
      <c r="K16" s="101">
        <f>VLOOKUP($J16,'[6]Listas Nuevas'!$L$2:$N$6,2,0)</f>
        <v>1</v>
      </c>
      <c r="L16" s="101" t="s">
        <v>273</v>
      </c>
      <c r="M16" s="106" t="str">
        <f>INDEX('[6]MATRIZ DE CALIFICACIÓN'!$D$4:$H$8,MID($K16,1,1),MID($L16,1,1))</f>
        <v>(3) ZONA DE RIESGO MODERADA
Asumir o Reducir el Riesgo</v>
      </c>
      <c r="N16" s="100" t="s">
        <v>224</v>
      </c>
      <c r="O16" s="101" t="s">
        <v>225</v>
      </c>
      <c r="P16" s="101" t="s">
        <v>372</v>
      </c>
      <c r="Q16" s="89" t="s">
        <v>373</v>
      </c>
      <c r="R16" s="89" t="s">
        <v>228</v>
      </c>
      <c r="S16" s="89" t="s">
        <v>368</v>
      </c>
      <c r="T16" s="97" t="s">
        <v>616</v>
      </c>
      <c r="U16" s="89" t="s">
        <v>374</v>
      </c>
      <c r="V16" s="89" t="s">
        <v>375</v>
      </c>
      <c r="W16" s="90" t="s">
        <v>233</v>
      </c>
      <c r="X16" s="90" t="s">
        <v>234</v>
      </c>
      <c r="Y16" s="90" t="s">
        <v>235</v>
      </c>
      <c r="Z16" s="90" t="s">
        <v>236</v>
      </c>
      <c r="AA16" s="90" t="s">
        <v>263</v>
      </c>
      <c r="AB16" s="90" t="s">
        <v>238</v>
      </c>
      <c r="AC16" s="90" t="s">
        <v>239</v>
      </c>
      <c r="AD16" s="89">
        <f>SUM(IF($W16='[5]Evaluación Diseño Control'!$C$2,15)+IF($X16='[5]Evaluación Diseño Control'!$C$3,15)+IF($Y16='[5]Evaluación Diseño Control'!$C$4,15)+IF($Z16='[5]Evaluación Diseño Control'!$C$5,15,IF($Z16='[5]Evaluación Diseño Control'!$D$5,10))+IF($AA16='[5]Evaluación Diseño Control'!$C$6,15)+IF($AB16='[5]Evaluación Diseño Control'!$C$7,15)+IF($AC16='[5]Evaluación Diseño Control'!$C$8,10,IF($AC16='[5]Evaluación Diseño Control'!$D$8,5)))</f>
        <v>100</v>
      </c>
      <c r="AE16" s="89" t="str">
        <f>IF($AB16&gt;95,"FUERTE",IF($AB16&gt;85,"MODERADO","DÉBIL"))</f>
        <v>FUERTE</v>
      </c>
      <c r="AF16" s="90" t="s">
        <v>264</v>
      </c>
      <c r="AG16" s="89" t="str">
        <f>VLOOKUP(CONCATENATE($AE16,$AF16),'[6]Listas Nuevas'!$X$3:$Z$11,2,0)</f>
        <v>FUERTE</v>
      </c>
      <c r="AH16" s="89">
        <f>IF($AE16="FUERTE",100,IF($AE16="MODERADO",50,0))</f>
        <v>100</v>
      </c>
      <c r="AI16" s="96" t="str">
        <f>VLOOKUP(CONCATENATE($AE16,$AF16),'[5]Listas Nuevas'!$X$3:$Z$11,3,0)</f>
        <v>No</v>
      </c>
      <c r="AJ16" s="94" t="s">
        <v>264</v>
      </c>
      <c r="AK16" s="89" t="s">
        <v>241</v>
      </c>
      <c r="AL16" s="91">
        <v>2</v>
      </c>
      <c r="AM16" s="89" t="s">
        <v>242</v>
      </c>
      <c r="AN16" s="91">
        <f>IFERROR(VLOOKUP(CONCATENATE(#REF!,AM16),'[6]Listas Nuevas'!$AE$6:AK61,2,0),0)</f>
        <v>0</v>
      </c>
      <c r="AO16" s="92" t="s">
        <v>265</v>
      </c>
      <c r="AP16" s="92" t="s">
        <v>273</v>
      </c>
      <c r="AQ16" s="91" t="str">
        <f>INDEX('[6]MATRIZ DE CALIFICACIÓN'!$D$4:$H$8,MID($AO16,1,1),MID($AP16,1,1))</f>
        <v>(3) ZONA DE RIESGO MODERADA
Asumir o Reducir el Riesgo</v>
      </c>
      <c r="AR16" s="101" t="s">
        <v>244</v>
      </c>
      <c r="AS16" s="101" t="s">
        <v>349</v>
      </c>
      <c r="AT16" s="101" t="s">
        <v>350</v>
      </c>
      <c r="AU16" s="101" t="s">
        <v>351</v>
      </c>
      <c r="AV16" s="147">
        <v>44044</v>
      </c>
      <c r="AW16" s="147">
        <v>44166</v>
      </c>
      <c r="AX16" s="102" t="s">
        <v>352</v>
      </c>
      <c r="AY16" s="137" t="s">
        <v>613</v>
      </c>
    </row>
    <row r="17" spans="1:51" s="88" customFormat="1" ht="36.75" customHeight="1" x14ac:dyDescent="0.2">
      <c r="A17" s="199" t="s">
        <v>376</v>
      </c>
      <c r="B17" s="201" t="s">
        <v>377</v>
      </c>
      <c r="C17" s="190" t="s">
        <v>378</v>
      </c>
      <c r="D17" s="192" t="s">
        <v>219</v>
      </c>
      <c r="E17" s="100"/>
      <c r="F17" s="101"/>
      <c r="G17" s="102"/>
      <c r="H17" s="214" t="s">
        <v>379</v>
      </c>
      <c r="I17" s="190" t="s">
        <v>380</v>
      </c>
      <c r="J17" s="190" t="s">
        <v>314</v>
      </c>
      <c r="K17" s="190">
        <f>VLOOKUP($J17,'[7]Listas Nuevas'!$L$2:$N$6,2,0)</f>
        <v>1</v>
      </c>
      <c r="L17" s="190" t="s">
        <v>223</v>
      </c>
      <c r="M17" s="192" t="str">
        <f>INDEX('[7]MATRIZ DE CALIFICACIÓN'!$D$4:$H$8,MID($K17,1,1),MID($L17,1,1))</f>
        <v>(4) ZONA DE RIESGO ALTA
Reducir, Evitar, Compartir o Transferir el Riesgo</v>
      </c>
      <c r="N17" s="100" t="s">
        <v>224</v>
      </c>
      <c r="O17" s="101" t="s">
        <v>225</v>
      </c>
      <c r="P17" s="101" t="s">
        <v>381</v>
      </c>
      <c r="Q17" s="89" t="s">
        <v>382</v>
      </c>
      <c r="R17" s="89" t="s">
        <v>383</v>
      </c>
      <c r="S17" s="89" t="s">
        <v>384</v>
      </c>
      <c r="T17" s="89" t="s">
        <v>385</v>
      </c>
      <c r="U17" s="89" t="s">
        <v>386</v>
      </c>
      <c r="V17" s="89" t="s">
        <v>387</v>
      </c>
      <c r="W17" s="90" t="s">
        <v>233</v>
      </c>
      <c r="X17" s="90" t="s">
        <v>234</v>
      </c>
      <c r="Y17" s="90" t="s">
        <v>235</v>
      </c>
      <c r="Z17" s="90" t="s">
        <v>236</v>
      </c>
      <c r="AA17" s="90" t="s">
        <v>263</v>
      </c>
      <c r="AB17" s="90" t="s">
        <v>238</v>
      </c>
      <c r="AC17" s="90" t="s">
        <v>239</v>
      </c>
      <c r="AD17" s="89">
        <f>SUM(IF($W17='[7]Evaluación Diseño Control'!$C$2,15)+IF($X17='[7]Evaluación Diseño Control'!$C$3,15)+IF($Y17='[7]Evaluación Diseño Control'!$C$4,15)+IF($Z17='[7]Evaluación Diseño Control'!$C$5,15,IF($Z17='[7]Evaluación Diseño Control'!$D$5,10))+IF($AA17='[7]Evaluación Diseño Control'!$C$6,15)+IF($AB17='[7]Evaluación Diseño Control'!$C$7,15)+IF($AC17='[7]Evaluación Diseño Control'!$C$8,10,IF($AC17='[7]Evaluación Diseño Control'!$D$8,5)))</f>
        <v>100</v>
      </c>
      <c r="AE17" s="89" t="str">
        <f>IF($AD17&gt;95,"FUERTE",IF($AD17&gt;85,"MODERADO","DÉBIL"))</f>
        <v>FUERTE</v>
      </c>
      <c r="AF17" s="90" t="s">
        <v>264</v>
      </c>
      <c r="AG17" s="89" t="str">
        <f>VLOOKUP(CONCATENATE($AE17,$AF17),'[7]Listas Nuevas'!$X$3:$Z$11,2,0)</f>
        <v>FUERTE</v>
      </c>
      <c r="AH17" s="89">
        <f>IF($AG17="FUERTE",100,IF($AG17="MODERADO",50,0))</f>
        <v>100</v>
      </c>
      <c r="AI17" s="96" t="str">
        <f>VLOOKUP(CONCATENATE($AE17,$AF17),'[7]Listas Nuevas'!$X$3:$Z$11,3,0)</f>
        <v>No</v>
      </c>
      <c r="AJ17" s="194" t="s">
        <v>264</v>
      </c>
      <c r="AK17" s="196" t="s">
        <v>241</v>
      </c>
      <c r="AL17" s="188">
        <f>IFERROR(VLOOKUP(CONCATENATE(AJ17,AK17),'[7]Listas Nuevas'!$AC$6:$AD$7,2,0),0)</f>
        <v>2</v>
      </c>
      <c r="AM17" s="196" t="s">
        <v>242</v>
      </c>
      <c r="AN17" s="188">
        <f>IFERROR(VLOOKUP(CONCATENATE(AJ17,AM17),'[7]Listas Nuevas'!$AE$6:AI201,2,0),0)</f>
        <v>0</v>
      </c>
      <c r="AO17" s="186" t="s">
        <v>265</v>
      </c>
      <c r="AP17" s="186" t="s">
        <v>223</v>
      </c>
      <c r="AQ17" s="188" t="str">
        <f>INDEX('[7]MATRIZ DE CALIFICACIÓN'!$D$4:$H$8,MID($AO17,1,1),MID($AP17,1,1))</f>
        <v>(4) ZONA DE RIESGO ALTA
Reducir, Evitar, Compartir o Transferir el Riesgo</v>
      </c>
      <c r="AR17" s="190" t="s">
        <v>244</v>
      </c>
      <c r="AS17" s="212"/>
      <c r="AT17" s="212"/>
      <c r="AU17" s="212"/>
      <c r="AV17" s="212"/>
      <c r="AW17" s="212"/>
      <c r="AX17" s="211"/>
      <c r="AY17" s="179" t="s">
        <v>614</v>
      </c>
    </row>
    <row r="18" spans="1:51" s="88" customFormat="1" ht="45.75" customHeight="1" x14ac:dyDescent="0.2">
      <c r="A18" s="199"/>
      <c r="B18" s="201"/>
      <c r="C18" s="190"/>
      <c r="D18" s="192"/>
      <c r="E18" s="100"/>
      <c r="F18" s="101"/>
      <c r="G18" s="102"/>
      <c r="H18" s="214"/>
      <c r="I18" s="190"/>
      <c r="J18" s="190"/>
      <c r="K18" s="190"/>
      <c r="L18" s="190"/>
      <c r="M18" s="192"/>
      <c r="N18" s="100" t="s">
        <v>224</v>
      </c>
      <c r="O18" s="101" t="s">
        <v>225</v>
      </c>
      <c r="P18" s="101" t="s">
        <v>617</v>
      </c>
      <c r="Q18" s="89" t="s">
        <v>382</v>
      </c>
      <c r="R18" s="89" t="s">
        <v>383</v>
      </c>
      <c r="S18" s="89" t="s">
        <v>388</v>
      </c>
      <c r="T18" s="89" t="s">
        <v>618</v>
      </c>
      <c r="U18" s="89" t="s">
        <v>389</v>
      </c>
      <c r="V18" s="89" t="s">
        <v>390</v>
      </c>
      <c r="W18" s="90" t="s">
        <v>233</v>
      </c>
      <c r="X18" s="90" t="s">
        <v>234</v>
      </c>
      <c r="Y18" s="90" t="s">
        <v>235</v>
      </c>
      <c r="Z18" s="90" t="s">
        <v>236</v>
      </c>
      <c r="AA18" s="90" t="s">
        <v>263</v>
      </c>
      <c r="AB18" s="90" t="s">
        <v>238</v>
      </c>
      <c r="AC18" s="90" t="s">
        <v>239</v>
      </c>
      <c r="AD18" s="89">
        <f>SUM(IF($W18='[7]Evaluación Diseño Control'!$C$2,15)+IF($X18='[7]Evaluación Diseño Control'!$C$3,15)+IF($Y18='[7]Evaluación Diseño Control'!$C$4,15)+IF($Z18='[7]Evaluación Diseño Control'!$C$5,15,IF($Z18='[7]Evaluación Diseño Control'!$D$5,10))+IF($AA18='[7]Evaluación Diseño Control'!$C$6,15)+IF($AB18='[7]Evaluación Diseño Control'!$C$7,15)+IF($AC18='[7]Evaluación Diseño Control'!$C$8,10,IF($AC18='[7]Evaluación Diseño Control'!$D$8,5)))</f>
        <v>100</v>
      </c>
      <c r="AE18" s="89" t="str">
        <f>IF($AD18&gt;95,"FUERTE",IF($AD18&gt;85,"MODERADO","DÉBIL"))</f>
        <v>FUERTE</v>
      </c>
      <c r="AF18" s="90" t="s">
        <v>264</v>
      </c>
      <c r="AG18" s="89" t="str">
        <f>VLOOKUP(CONCATENATE($AE18,$AF18),'[7]Listas Nuevas'!$X$3:$Z$11,2,0)</f>
        <v>FUERTE</v>
      </c>
      <c r="AH18" s="89">
        <f>IF($AG18="FUERTE",100,IF($AG18="MODERADO",50,0))</f>
        <v>100</v>
      </c>
      <c r="AI18" s="96" t="str">
        <f>VLOOKUP(CONCATENATE($AE18,$AF18),'[7]Listas Nuevas'!$X$3:$Z$11,3,0)</f>
        <v>No</v>
      </c>
      <c r="AJ18" s="194"/>
      <c r="AK18" s="196"/>
      <c r="AL18" s="188"/>
      <c r="AM18" s="196"/>
      <c r="AN18" s="188"/>
      <c r="AO18" s="186"/>
      <c r="AP18" s="186"/>
      <c r="AQ18" s="188"/>
      <c r="AR18" s="190"/>
      <c r="AS18" s="212"/>
      <c r="AT18" s="212"/>
      <c r="AU18" s="212"/>
      <c r="AV18" s="212"/>
      <c r="AW18" s="212"/>
      <c r="AX18" s="211"/>
      <c r="AY18" s="185"/>
    </row>
    <row r="19" spans="1:51" s="88" customFormat="1" ht="33.75" customHeight="1" x14ac:dyDescent="0.2">
      <c r="A19" s="199"/>
      <c r="B19" s="201"/>
      <c r="C19" s="190"/>
      <c r="D19" s="192"/>
      <c r="E19" s="100"/>
      <c r="F19" s="101"/>
      <c r="G19" s="102"/>
      <c r="H19" s="214"/>
      <c r="I19" s="190"/>
      <c r="J19" s="190"/>
      <c r="K19" s="190"/>
      <c r="L19" s="190"/>
      <c r="M19" s="192"/>
      <c r="N19" s="100" t="s">
        <v>224</v>
      </c>
      <c r="O19" s="101" t="s">
        <v>225</v>
      </c>
      <c r="P19" s="101" t="s">
        <v>391</v>
      </c>
      <c r="Q19" s="89" t="s">
        <v>382</v>
      </c>
      <c r="R19" s="89" t="s">
        <v>383</v>
      </c>
      <c r="S19" s="89" t="s">
        <v>392</v>
      </c>
      <c r="T19" s="89" t="s">
        <v>393</v>
      </c>
      <c r="U19" s="89" t="s">
        <v>394</v>
      </c>
      <c r="V19" s="89" t="s">
        <v>395</v>
      </c>
      <c r="W19" s="90" t="s">
        <v>233</v>
      </c>
      <c r="X19" s="90" t="s">
        <v>234</v>
      </c>
      <c r="Y19" s="90" t="s">
        <v>235</v>
      </c>
      <c r="Z19" s="90" t="s">
        <v>236</v>
      </c>
      <c r="AA19" s="90" t="s">
        <v>263</v>
      </c>
      <c r="AB19" s="90" t="s">
        <v>238</v>
      </c>
      <c r="AC19" s="90" t="s">
        <v>239</v>
      </c>
      <c r="AD19" s="89">
        <f>SUM(IF($W19='[7]Evaluación Diseño Control'!$C$2,15)+IF($X19='[7]Evaluación Diseño Control'!$C$3,15)+IF($Y19='[7]Evaluación Diseño Control'!$C$4,15)+IF($Z19='[7]Evaluación Diseño Control'!$C$5,15,IF($Z19='[7]Evaluación Diseño Control'!$D$5,10))+IF($AA19='[7]Evaluación Diseño Control'!$C$6,15)+IF($AB19='[7]Evaluación Diseño Control'!$C$7,15)+IF($AC19='[7]Evaluación Diseño Control'!$C$8,10,IF($AC19='[7]Evaluación Diseño Control'!$D$8,5)))</f>
        <v>100</v>
      </c>
      <c r="AE19" s="89" t="str">
        <f>IF($AD19&gt;95,"FUERTE",IF($AD19&gt;85,"MODERADO","DÉBIL"))</f>
        <v>FUERTE</v>
      </c>
      <c r="AF19" s="90" t="s">
        <v>264</v>
      </c>
      <c r="AG19" s="89" t="str">
        <f>VLOOKUP(CONCATENATE($AE19,$AF19),'[7]Listas Nuevas'!$X$3:$Z$11,2,0)</f>
        <v>FUERTE</v>
      </c>
      <c r="AH19" s="89">
        <f>IF($AG19="FUERTE",100,IF($AG19="MODERADO",50,0))</f>
        <v>100</v>
      </c>
      <c r="AI19" s="96" t="str">
        <f>VLOOKUP(CONCATENATE($AE19,$AF19),'[7]Listas Nuevas'!$X$3:$Z$11,3,0)</f>
        <v>No</v>
      </c>
      <c r="AJ19" s="194"/>
      <c r="AK19" s="196"/>
      <c r="AL19" s="188"/>
      <c r="AM19" s="196"/>
      <c r="AN19" s="188"/>
      <c r="AO19" s="186"/>
      <c r="AP19" s="186"/>
      <c r="AQ19" s="188"/>
      <c r="AR19" s="190"/>
      <c r="AS19" s="212"/>
      <c r="AT19" s="212"/>
      <c r="AU19" s="212"/>
      <c r="AV19" s="212"/>
      <c r="AW19" s="212"/>
      <c r="AX19" s="211"/>
      <c r="AY19" s="180"/>
    </row>
    <row r="20" spans="1:51" s="88" customFormat="1" ht="46.5" customHeight="1" x14ac:dyDescent="0.2">
      <c r="A20" s="199" t="s">
        <v>396</v>
      </c>
      <c r="B20" s="201" t="s">
        <v>397</v>
      </c>
      <c r="C20" s="190" t="s">
        <v>398</v>
      </c>
      <c r="D20" s="192" t="s">
        <v>219</v>
      </c>
      <c r="E20" s="100"/>
      <c r="F20" s="101"/>
      <c r="G20" s="102"/>
      <c r="H20" s="201" t="s">
        <v>399</v>
      </c>
      <c r="I20" s="190" t="s">
        <v>400</v>
      </c>
      <c r="J20" s="190" t="s">
        <v>314</v>
      </c>
      <c r="K20" s="190">
        <f>VLOOKUP($J20,'[8]Listas Nuevas'!$L$2:$N$6,2,0)</f>
        <v>1</v>
      </c>
      <c r="L20" s="190" t="s">
        <v>223</v>
      </c>
      <c r="M20" s="192" t="str">
        <f>INDEX('[8]MATRIZ DE CALIFICACIÓN'!$D$4:$H$8,MID($K20,1,1),MID($L20,1,1))</f>
        <v>(4) ZONA DE RIESGO ALTA
Reducir, Evitar, Compartir o Transferir el Riesgo</v>
      </c>
      <c r="N20" s="100" t="s">
        <v>224</v>
      </c>
      <c r="O20" s="101" t="s">
        <v>225</v>
      </c>
      <c r="P20" s="101" t="s">
        <v>401</v>
      </c>
      <c r="Q20" s="89" t="s">
        <v>402</v>
      </c>
      <c r="R20" s="89" t="s">
        <v>228</v>
      </c>
      <c r="S20" s="89" t="s">
        <v>403</v>
      </c>
      <c r="T20" s="89" t="s">
        <v>404</v>
      </c>
      <c r="U20" s="89" t="s">
        <v>405</v>
      </c>
      <c r="V20" s="89" t="s">
        <v>401</v>
      </c>
      <c r="W20" s="90" t="s">
        <v>233</v>
      </c>
      <c r="X20" s="90" t="s">
        <v>234</v>
      </c>
      <c r="Y20" s="90" t="s">
        <v>235</v>
      </c>
      <c r="Z20" s="90" t="s">
        <v>236</v>
      </c>
      <c r="AA20" s="90" t="s">
        <v>263</v>
      </c>
      <c r="AB20" s="90" t="s">
        <v>238</v>
      </c>
      <c r="AC20" s="90" t="s">
        <v>239</v>
      </c>
      <c r="AD20" s="89">
        <f>SUM(IF($W20='[8]Evaluación Diseño Control'!$C$2,15)+IF($X20='[8]Evaluación Diseño Control'!$C$3,15)+IF($Y20='[8]Evaluación Diseño Control'!$C$4,15)+IF($Z20='[8]Evaluación Diseño Control'!$C$5,15,IF($X20='[8]Evaluación Diseño Control'!$D$5,10))+IF($AA20='[8]Evaluación Diseño Control'!$C$6,15)+IF($AB20='[8]Evaluación Diseño Control'!$C$7,15)+IF($AC20='[8]Evaluación Diseño Control'!$C$8,10,IF($AA20='[8]Evaluación Diseño Control'!$D$8,5)))</f>
        <v>100</v>
      </c>
      <c r="AE20" s="89" t="str">
        <f>IF($AD20&gt;95,"FUERTE",IF($AB20&gt;85,"MODERADO","DÉBIL"))</f>
        <v>FUERTE</v>
      </c>
      <c r="AF20" s="90" t="s">
        <v>264</v>
      </c>
      <c r="AG20" s="89" t="str">
        <f>VLOOKUP(CONCATENATE($AE20,$AF20),'[8]Listas Nuevas'!$X$3:$Z$11,2,0)</f>
        <v>FUERTE</v>
      </c>
      <c r="AH20" s="89">
        <f>IF($AE20="FUERTE",100,IF($AE20="MODERADO",50,0))</f>
        <v>100</v>
      </c>
      <c r="AI20" s="96" t="str">
        <f>VLOOKUP(CONCATENATE($AF20,$AG20),'[8]Listas Nuevas'!$X$3:$Z$11,3,0)</f>
        <v>No</v>
      </c>
      <c r="AJ20" s="194" t="s">
        <v>264</v>
      </c>
      <c r="AK20" s="196" t="s">
        <v>241</v>
      </c>
      <c r="AL20" s="188">
        <f>IFERROR(VLOOKUP(CONCATENATE(AJ20,AK20),'[8]Listas Nuevas'!$AC$6:$AD$7,2,0),0)</f>
        <v>2</v>
      </c>
      <c r="AM20" s="196" t="s">
        <v>406</v>
      </c>
      <c r="AN20" s="188">
        <f>IFERROR(VLOOKUP(CONCATENATE(AJ20,AM20),'[8]Listas Nuevas'!$AE$6:AK86,2,0),0)</f>
        <v>1</v>
      </c>
      <c r="AO20" s="186" t="s">
        <v>265</v>
      </c>
      <c r="AP20" s="186" t="s">
        <v>223</v>
      </c>
      <c r="AQ20" s="188" t="str">
        <f>INDEX('[8]MATRIZ DE CALIFICACIÓN'!$D$4:$H$8,MID($AO20,1,1),MID($AP20,1,1))</f>
        <v>(4) ZONA DE RIESGO ALTA
Reducir, Evitar, Compartir o Transferir el Riesgo</v>
      </c>
      <c r="AR20" s="190" t="s">
        <v>244</v>
      </c>
      <c r="AS20" s="101"/>
      <c r="AT20" s="101"/>
      <c r="AU20" s="101"/>
      <c r="AV20" s="101"/>
      <c r="AW20" s="101"/>
      <c r="AX20" s="102"/>
      <c r="AY20" s="179" t="s">
        <v>614</v>
      </c>
    </row>
    <row r="21" spans="1:51" s="88" customFormat="1" ht="66" customHeight="1" x14ac:dyDescent="0.2">
      <c r="A21" s="199"/>
      <c r="B21" s="201"/>
      <c r="C21" s="190"/>
      <c r="D21" s="192"/>
      <c r="E21" s="100"/>
      <c r="F21" s="101"/>
      <c r="G21" s="102"/>
      <c r="H21" s="201"/>
      <c r="I21" s="190"/>
      <c r="J21" s="190"/>
      <c r="K21" s="190"/>
      <c r="L21" s="190"/>
      <c r="M21" s="192"/>
      <c r="N21" s="100" t="s">
        <v>224</v>
      </c>
      <c r="O21" s="101" t="s">
        <v>225</v>
      </c>
      <c r="P21" s="101" t="s">
        <v>407</v>
      </c>
      <c r="Q21" s="89" t="s">
        <v>408</v>
      </c>
      <c r="R21" s="89" t="s">
        <v>409</v>
      </c>
      <c r="S21" s="89" t="s">
        <v>410</v>
      </c>
      <c r="T21" s="89" t="s">
        <v>411</v>
      </c>
      <c r="U21" s="89" t="s">
        <v>412</v>
      </c>
      <c r="V21" s="89" t="s">
        <v>407</v>
      </c>
      <c r="W21" s="90" t="s">
        <v>233</v>
      </c>
      <c r="X21" s="90" t="s">
        <v>234</v>
      </c>
      <c r="Y21" s="90" t="s">
        <v>235</v>
      </c>
      <c r="Z21" s="90" t="s">
        <v>236</v>
      </c>
      <c r="AA21" s="90" t="s">
        <v>263</v>
      </c>
      <c r="AB21" s="90" t="s">
        <v>238</v>
      </c>
      <c r="AC21" s="90" t="s">
        <v>239</v>
      </c>
      <c r="AD21" s="89">
        <f>SUM(IF($W21='[8]Evaluación Diseño Control'!$C$2,15)+IF($X21='[8]Evaluación Diseño Control'!$C$3,15)+IF($Y21='[8]Evaluación Diseño Control'!$C$4,15)+IF($Z21='[8]Evaluación Diseño Control'!$C$5,15,IF($X21='[8]Evaluación Diseño Control'!$D$5,10))+IF($AA21='[8]Evaluación Diseño Control'!$C$6,15)+IF($AB21='[8]Evaluación Diseño Control'!$C$7,15)+IF($AC21='[8]Evaluación Diseño Control'!$C$8,10,IF($AA21='[8]Evaluación Diseño Control'!$D$8,5)))</f>
        <v>100</v>
      </c>
      <c r="AE21" s="89" t="str">
        <f>IF($AD21&gt;95,"FUERTE",IF($AB21&gt;85,"MODERADO","DÉBIL"))</f>
        <v>FUERTE</v>
      </c>
      <c r="AF21" s="90" t="s">
        <v>264</v>
      </c>
      <c r="AG21" s="89" t="str">
        <f>VLOOKUP(CONCATENATE($AE21,$AF21),'[8]Listas Nuevas'!$X$3:$Z$11,2,0)</f>
        <v>FUERTE</v>
      </c>
      <c r="AH21" s="89">
        <f>IF($AE21="FUERTE",100,IF($AE21="MODERADO",50,0))</f>
        <v>100</v>
      </c>
      <c r="AI21" s="96" t="str">
        <f>VLOOKUP(CONCATENATE($AF21,$AG21),'[8]Listas Nuevas'!$X$3:$Z$11,3,0)</f>
        <v>No</v>
      </c>
      <c r="AJ21" s="194"/>
      <c r="AK21" s="196"/>
      <c r="AL21" s="188"/>
      <c r="AM21" s="196"/>
      <c r="AN21" s="188"/>
      <c r="AO21" s="186"/>
      <c r="AP21" s="186"/>
      <c r="AQ21" s="188"/>
      <c r="AR21" s="190"/>
      <c r="AS21" s="101"/>
      <c r="AT21" s="101"/>
      <c r="AU21" s="101"/>
      <c r="AV21" s="101"/>
      <c r="AW21" s="101"/>
      <c r="AX21" s="102"/>
      <c r="AY21" s="180"/>
    </row>
    <row r="22" spans="1:51" s="88" customFormat="1" ht="66.75" customHeight="1" x14ac:dyDescent="0.2">
      <c r="A22" s="199" t="s">
        <v>396</v>
      </c>
      <c r="B22" s="201" t="s">
        <v>413</v>
      </c>
      <c r="C22" s="190" t="s">
        <v>414</v>
      </c>
      <c r="D22" s="192" t="s">
        <v>219</v>
      </c>
      <c r="E22" s="100"/>
      <c r="F22" s="101"/>
      <c r="G22" s="102"/>
      <c r="H22" s="201" t="s">
        <v>399</v>
      </c>
      <c r="I22" s="190" t="s">
        <v>400</v>
      </c>
      <c r="J22" s="190" t="s">
        <v>314</v>
      </c>
      <c r="K22" s="190">
        <f>VLOOKUP($J22,'[8]Listas Nuevas'!$L$2:$N$6,2,0)</f>
        <v>1</v>
      </c>
      <c r="L22" s="190" t="s">
        <v>223</v>
      </c>
      <c r="M22" s="192" t="str">
        <f>INDEX('[8]MATRIZ DE CALIFICACIÓN'!$D$4:$H$8,MID($K22,1,1),MID($L22,1,1))</f>
        <v>(4) ZONA DE RIESGO ALTA
Reducir, Evitar, Compartir o Transferir el Riesgo</v>
      </c>
      <c r="N22" s="100" t="s">
        <v>224</v>
      </c>
      <c r="O22" s="101" t="s">
        <v>225</v>
      </c>
      <c r="P22" s="101" t="s">
        <v>407</v>
      </c>
      <c r="Q22" s="89" t="s">
        <v>408</v>
      </c>
      <c r="R22" s="89" t="s">
        <v>409</v>
      </c>
      <c r="S22" s="89" t="s">
        <v>410</v>
      </c>
      <c r="T22" s="89" t="s">
        <v>411</v>
      </c>
      <c r="U22" s="89" t="s">
        <v>412</v>
      </c>
      <c r="V22" s="89" t="s">
        <v>407</v>
      </c>
      <c r="W22" s="90" t="s">
        <v>233</v>
      </c>
      <c r="X22" s="90" t="s">
        <v>234</v>
      </c>
      <c r="Y22" s="90" t="s">
        <v>235</v>
      </c>
      <c r="Z22" s="90" t="s">
        <v>236</v>
      </c>
      <c r="AA22" s="90" t="s">
        <v>263</v>
      </c>
      <c r="AB22" s="90" t="s">
        <v>238</v>
      </c>
      <c r="AC22" s="90" t="s">
        <v>239</v>
      </c>
      <c r="AD22" s="89">
        <f>SUM(IF($W22='[8]Evaluación Diseño Control'!$C$2,15)+IF($X22='[8]Evaluación Diseño Control'!$C$3,15)+IF($Y22='[8]Evaluación Diseño Control'!$C$4,15)+IF($Z22='[8]Evaluación Diseño Control'!$C$5,15,IF($X22='[8]Evaluación Diseño Control'!$D$5,10))+IF($AA22='[8]Evaluación Diseño Control'!$C$6,15)+IF($AB22='[8]Evaluación Diseño Control'!$C$7,15)+IF($AC22='[8]Evaluación Diseño Control'!$C$8,10,IF($AA22='[8]Evaluación Diseño Control'!$D$8,5)))</f>
        <v>100</v>
      </c>
      <c r="AE22" s="89" t="str">
        <f>IF($AD22&gt;95,"FUERTE",IF($AB22&gt;85,"MODERADO","DÉBIL"))</f>
        <v>FUERTE</v>
      </c>
      <c r="AF22" s="90" t="s">
        <v>264</v>
      </c>
      <c r="AG22" s="89" t="str">
        <f>VLOOKUP(CONCATENATE($AE22,$AF22),'[8]Listas Nuevas'!$X$3:$Z$11,2,0)</f>
        <v>FUERTE</v>
      </c>
      <c r="AH22" s="89">
        <f>IF($AE22="FUERTE",100,IF($AE22="MODERADO",50,0))</f>
        <v>100</v>
      </c>
      <c r="AI22" s="96" t="str">
        <f>VLOOKUP(CONCATENATE($AF22,$AG22),'[8]Listas Nuevas'!$X$3:$Z$11,3,0)</f>
        <v>No</v>
      </c>
      <c r="AJ22" s="194" t="s">
        <v>264</v>
      </c>
      <c r="AK22" s="196" t="s">
        <v>241</v>
      </c>
      <c r="AL22" s="188">
        <f>IFERROR(VLOOKUP(CONCATENATE(AJ22,AK22),'[8]Listas Nuevas'!$AC$6:$AD$7,2,0),0)</f>
        <v>2</v>
      </c>
      <c r="AM22" s="196" t="s">
        <v>406</v>
      </c>
      <c r="AN22" s="188">
        <f>IFERROR(VLOOKUP(CONCATENATE(AJ22,AM22),'[8]Listas Nuevas'!$AE$6:AK87,2,0),0)</f>
        <v>1</v>
      </c>
      <c r="AO22" s="186" t="s">
        <v>265</v>
      </c>
      <c r="AP22" s="186" t="s">
        <v>223</v>
      </c>
      <c r="AQ22" s="188" t="str">
        <f>INDEX('[8]MATRIZ DE CALIFICACIÓN'!$D$4:$H$8,MID($AO22,1,1),MID($AP22,1,1))</f>
        <v>(4) ZONA DE RIESGO ALTA
Reducir, Evitar, Compartir o Transferir el Riesgo</v>
      </c>
      <c r="AR22" s="190" t="s">
        <v>244</v>
      </c>
      <c r="AS22" s="101"/>
      <c r="AT22" s="101"/>
      <c r="AU22" s="101"/>
      <c r="AV22" s="101"/>
      <c r="AW22" s="101"/>
      <c r="AX22" s="102"/>
      <c r="AY22" s="179" t="s">
        <v>614</v>
      </c>
    </row>
    <row r="23" spans="1:51" s="88" customFormat="1" ht="53.25" customHeight="1" x14ac:dyDescent="0.2">
      <c r="A23" s="199"/>
      <c r="B23" s="201"/>
      <c r="C23" s="190"/>
      <c r="D23" s="192"/>
      <c r="E23" s="100"/>
      <c r="F23" s="101"/>
      <c r="G23" s="102"/>
      <c r="H23" s="201"/>
      <c r="I23" s="190"/>
      <c r="J23" s="190"/>
      <c r="K23" s="190"/>
      <c r="L23" s="190"/>
      <c r="M23" s="192"/>
      <c r="N23" s="138" t="s">
        <v>224</v>
      </c>
      <c r="O23" s="101" t="s">
        <v>225</v>
      </c>
      <c r="P23" s="101" t="s">
        <v>415</v>
      </c>
      <c r="Q23" s="89" t="s">
        <v>408</v>
      </c>
      <c r="R23" s="89" t="s">
        <v>228</v>
      </c>
      <c r="S23" s="89" t="s">
        <v>416</v>
      </c>
      <c r="T23" s="89" t="s">
        <v>417</v>
      </c>
      <c r="U23" s="89" t="s">
        <v>418</v>
      </c>
      <c r="V23" s="89" t="s">
        <v>415</v>
      </c>
      <c r="W23" s="90" t="s">
        <v>233</v>
      </c>
      <c r="X23" s="90" t="s">
        <v>234</v>
      </c>
      <c r="Y23" s="90" t="s">
        <v>235</v>
      </c>
      <c r="Z23" s="90" t="s">
        <v>236</v>
      </c>
      <c r="AA23" s="90" t="s">
        <v>263</v>
      </c>
      <c r="AB23" s="90" t="s">
        <v>238</v>
      </c>
      <c r="AC23" s="90" t="s">
        <v>239</v>
      </c>
      <c r="AD23" s="89">
        <f>SUM(IF($W23='[8]Evaluación Diseño Control'!$C$2,15)+IF($X23='[8]Evaluación Diseño Control'!$C$3,15)+IF($Y23='[8]Evaluación Diseño Control'!$C$4,15)+IF($Z23='[8]Evaluación Diseño Control'!$C$5,15,IF($X23='[8]Evaluación Diseño Control'!$D$5,10))+IF($AA23='[8]Evaluación Diseño Control'!$C$6,15)+IF($AB23='[8]Evaluación Diseño Control'!$C$7,15)+IF($AC23='[8]Evaluación Diseño Control'!$C$8,10,IF($AA23='[8]Evaluación Diseño Control'!$D$8,5)))</f>
        <v>100</v>
      </c>
      <c r="AE23" s="89" t="str">
        <f>IF($AD23&gt;95,"FUERTE",IF($AB23&gt;85,"MODERADO","DÉBIL"))</f>
        <v>FUERTE</v>
      </c>
      <c r="AF23" s="90" t="s">
        <v>264</v>
      </c>
      <c r="AG23" s="89" t="str">
        <f>VLOOKUP(CONCATENATE($AE23,$AF23),'[8]Listas Nuevas'!$X$3:$Z$11,2,0)</f>
        <v>FUERTE</v>
      </c>
      <c r="AH23" s="89">
        <f>IF($AE23="FUERTE",100,IF($AE23="MODERADO",50,0))</f>
        <v>100</v>
      </c>
      <c r="AI23" s="96" t="str">
        <f>VLOOKUP(CONCATENATE($AF23,$AG23),'[8]Listas Nuevas'!$X$3:$Z$11,3,0)</f>
        <v>No</v>
      </c>
      <c r="AJ23" s="194"/>
      <c r="AK23" s="196"/>
      <c r="AL23" s="188"/>
      <c r="AM23" s="196"/>
      <c r="AN23" s="188"/>
      <c r="AO23" s="186"/>
      <c r="AP23" s="186"/>
      <c r="AQ23" s="188"/>
      <c r="AR23" s="190"/>
      <c r="AS23" s="101"/>
      <c r="AT23" s="101"/>
      <c r="AU23" s="101"/>
      <c r="AV23" s="101"/>
      <c r="AW23" s="101"/>
      <c r="AX23" s="102"/>
      <c r="AY23" s="180"/>
    </row>
    <row r="24" spans="1:51" s="88" customFormat="1" ht="48.75" customHeight="1" x14ac:dyDescent="0.2">
      <c r="A24" s="199" t="s">
        <v>419</v>
      </c>
      <c r="B24" s="201" t="s">
        <v>420</v>
      </c>
      <c r="C24" s="190" t="s">
        <v>421</v>
      </c>
      <c r="D24" s="192" t="s">
        <v>219</v>
      </c>
      <c r="E24" s="100"/>
      <c r="F24" s="101"/>
      <c r="G24" s="102"/>
      <c r="H24" s="201" t="s">
        <v>422</v>
      </c>
      <c r="I24" s="190" t="s">
        <v>423</v>
      </c>
      <c r="J24" s="190" t="s">
        <v>314</v>
      </c>
      <c r="K24" s="190">
        <f>VLOOKUP($J24,'[9]Listas Nuevas'!$L$2:$N$6,2,0)</f>
        <v>1</v>
      </c>
      <c r="L24" s="190" t="s">
        <v>223</v>
      </c>
      <c r="M24" s="192" t="str">
        <f>INDEX('[9]MATRIZ DE CALIFICACIÓN'!$D$4:$H$8,MID($K24,1,1),MID($L24,1,1))</f>
        <v>(4) ZONA DE RIESGO ALTA
Reducir, Evitar, Compartir o Transferir el Riesgo</v>
      </c>
      <c r="N24" s="100" t="s">
        <v>224</v>
      </c>
      <c r="O24" s="101" t="s">
        <v>225</v>
      </c>
      <c r="P24" s="101" t="s">
        <v>424</v>
      </c>
      <c r="Q24" s="89" t="s">
        <v>268</v>
      </c>
      <c r="R24" s="89" t="s">
        <v>333</v>
      </c>
      <c r="S24" s="89" t="s">
        <v>425</v>
      </c>
      <c r="T24" s="89" t="s">
        <v>426</v>
      </c>
      <c r="U24" s="89" t="s">
        <v>427</v>
      </c>
      <c r="V24" s="89" t="s">
        <v>424</v>
      </c>
      <c r="W24" s="90" t="s">
        <v>233</v>
      </c>
      <c r="X24" s="90" t="s">
        <v>234</v>
      </c>
      <c r="Y24" s="90" t="s">
        <v>235</v>
      </c>
      <c r="Z24" s="90" t="s">
        <v>236</v>
      </c>
      <c r="AA24" s="90" t="s">
        <v>263</v>
      </c>
      <c r="AB24" s="90" t="s">
        <v>238</v>
      </c>
      <c r="AC24" s="90" t="s">
        <v>239</v>
      </c>
      <c r="AD24" s="89">
        <f>SUM(IF($W24='[9]Evaluación Diseño Control'!$C$2,15)+IF($X24='[9]Evaluación Diseño Control'!$C$3,15)+IF($Y24='[9]Evaluación Diseño Control'!$C$4,15)+IF($Z24='[9]Evaluación Diseño Control'!$C$5,15,IF($Z24='[9]Evaluación Diseño Control'!$D$5,10))+IF($AA24='[9]Evaluación Diseño Control'!$C$6,15)+IF($AB24='[9]Evaluación Diseño Control'!$C$7,15)+IF($AC24='[9]Evaluación Diseño Control'!$C$8,10,IF($AC24='[9]Evaluación Diseño Control'!$D$8,5)))</f>
        <v>100</v>
      </c>
      <c r="AE24" s="89" t="str">
        <f t="shared" ref="AE24:AE29" si="2">IF($AD24&gt;95,"FUERTE",IF($AD24&gt;85,"MODERADO","DÉBIL"))</f>
        <v>FUERTE</v>
      </c>
      <c r="AF24" s="90" t="s">
        <v>264</v>
      </c>
      <c r="AG24" s="89" t="str">
        <f>VLOOKUP(CONCATENATE($AE24,$AF24),'[9]Listas Nuevas'!$X$3:$Z$11,2,0)</f>
        <v>FUERTE</v>
      </c>
      <c r="AH24" s="89">
        <f t="shared" ref="AH24:AH29" si="3">IF($AG24="FUERTE",100,IF($AG24="MODERADO",50,0))</f>
        <v>100</v>
      </c>
      <c r="AI24" s="96" t="str">
        <f>VLOOKUP(CONCATENATE($AE24,$AF24),'[9]Listas Nuevas'!$X$3:$Z$11,3,0)</f>
        <v>No</v>
      </c>
      <c r="AJ24" s="194" t="s">
        <v>264</v>
      </c>
      <c r="AK24" s="196" t="s">
        <v>241</v>
      </c>
      <c r="AL24" s="188">
        <f>IFERROR(VLOOKUP(CONCATENATE(AJ24,AK24),'[9]Listas Nuevas'!$AC$6:$AD$7,2,0),0)</f>
        <v>2</v>
      </c>
      <c r="AM24" s="196" t="s">
        <v>242</v>
      </c>
      <c r="AN24" s="188">
        <f>IFERROR(VLOOKUP(CONCATENATE(AJ24,AM24),'[9]Listas Nuevas'!$AE$6:AI99,2,0),0)</f>
        <v>0</v>
      </c>
      <c r="AO24" s="186" t="s">
        <v>265</v>
      </c>
      <c r="AP24" s="186" t="s">
        <v>223</v>
      </c>
      <c r="AQ24" s="188" t="str">
        <f>INDEX('[9]MATRIZ DE CALIFICACIÓN'!$D$4:$H$8,MID($AO24,1,1),MID($AP24,1,1))</f>
        <v>(4) ZONA DE RIESGO ALTA
Reducir, Evitar, Compartir o Transferir el Riesgo</v>
      </c>
      <c r="AR24" s="190" t="s">
        <v>244</v>
      </c>
      <c r="AS24" s="101"/>
      <c r="AT24" s="101"/>
      <c r="AU24" s="101"/>
      <c r="AV24" s="101"/>
      <c r="AW24" s="101"/>
      <c r="AX24" s="102"/>
      <c r="AY24" s="179" t="s">
        <v>614</v>
      </c>
    </row>
    <row r="25" spans="1:51" s="88" customFormat="1" ht="42" customHeight="1" x14ac:dyDescent="0.2">
      <c r="A25" s="199"/>
      <c r="B25" s="201"/>
      <c r="C25" s="190"/>
      <c r="D25" s="192"/>
      <c r="E25" s="100"/>
      <c r="F25" s="101"/>
      <c r="G25" s="102"/>
      <c r="H25" s="201"/>
      <c r="I25" s="190"/>
      <c r="J25" s="190"/>
      <c r="K25" s="190"/>
      <c r="L25" s="190"/>
      <c r="M25" s="192"/>
      <c r="N25" s="100" t="s">
        <v>224</v>
      </c>
      <c r="O25" s="101" t="s">
        <v>225</v>
      </c>
      <c r="P25" s="101" t="s">
        <v>428</v>
      </c>
      <c r="Q25" s="89" t="s">
        <v>429</v>
      </c>
      <c r="R25" s="89" t="s">
        <v>430</v>
      </c>
      <c r="S25" s="89" t="s">
        <v>431</v>
      </c>
      <c r="T25" s="89" t="s">
        <v>432</v>
      </c>
      <c r="U25" s="89" t="s">
        <v>433</v>
      </c>
      <c r="V25" s="89" t="s">
        <v>428</v>
      </c>
      <c r="W25" s="90" t="s">
        <v>233</v>
      </c>
      <c r="X25" s="90" t="s">
        <v>234</v>
      </c>
      <c r="Y25" s="90" t="s">
        <v>235</v>
      </c>
      <c r="Z25" s="90" t="s">
        <v>236</v>
      </c>
      <c r="AA25" s="90" t="s">
        <v>263</v>
      </c>
      <c r="AB25" s="90" t="s">
        <v>238</v>
      </c>
      <c r="AC25" s="90" t="s">
        <v>239</v>
      </c>
      <c r="AD25" s="89">
        <f>SUM(IF($W25='[9]Evaluación Diseño Control'!$C$2,15)+IF($X25='[9]Evaluación Diseño Control'!$C$3,15)+IF($Y25='[9]Evaluación Diseño Control'!$C$4,15)+IF($Z25='[9]Evaluación Diseño Control'!$C$5,15,IF($Z25='[9]Evaluación Diseño Control'!$D$5,10))+IF($AA25='[9]Evaluación Diseño Control'!$C$6,15)+IF($AB25='[9]Evaluación Diseño Control'!$C$7,15)+IF($AC25='[9]Evaluación Diseño Control'!$C$8,10,IF($AC25='[9]Evaluación Diseño Control'!$D$8,5)))</f>
        <v>100</v>
      </c>
      <c r="AE25" s="89" t="str">
        <f t="shared" si="2"/>
        <v>FUERTE</v>
      </c>
      <c r="AF25" s="90" t="s">
        <v>264</v>
      </c>
      <c r="AG25" s="89" t="str">
        <f>VLOOKUP(CONCATENATE($AE25,$AF25),'[9]Listas Nuevas'!$X$3:$Z$11,2,0)</f>
        <v>FUERTE</v>
      </c>
      <c r="AH25" s="89">
        <f t="shared" si="3"/>
        <v>100</v>
      </c>
      <c r="AI25" s="96" t="str">
        <f>VLOOKUP(CONCATENATE($AE25,$AF25),'[9]Listas Nuevas'!$X$3:$Z$11,3,0)</f>
        <v>No</v>
      </c>
      <c r="AJ25" s="194"/>
      <c r="AK25" s="196"/>
      <c r="AL25" s="188"/>
      <c r="AM25" s="196"/>
      <c r="AN25" s="188"/>
      <c r="AO25" s="186"/>
      <c r="AP25" s="186"/>
      <c r="AQ25" s="188"/>
      <c r="AR25" s="190"/>
      <c r="AS25" s="101"/>
      <c r="AT25" s="101"/>
      <c r="AU25" s="101"/>
      <c r="AV25" s="101"/>
      <c r="AW25" s="101"/>
      <c r="AX25" s="102"/>
      <c r="AY25" s="185"/>
    </row>
    <row r="26" spans="1:51" s="88" customFormat="1" ht="47.25" customHeight="1" x14ac:dyDescent="0.2">
      <c r="A26" s="199"/>
      <c r="B26" s="201"/>
      <c r="C26" s="190"/>
      <c r="D26" s="192"/>
      <c r="E26" s="100"/>
      <c r="F26" s="101"/>
      <c r="G26" s="102"/>
      <c r="H26" s="201"/>
      <c r="I26" s="190"/>
      <c r="J26" s="190"/>
      <c r="K26" s="190"/>
      <c r="L26" s="190"/>
      <c r="M26" s="192"/>
      <c r="N26" s="100" t="s">
        <v>224</v>
      </c>
      <c r="O26" s="101" t="s">
        <v>225</v>
      </c>
      <c r="P26" s="101" t="s">
        <v>434</v>
      </c>
      <c r="Q26" s="89" t="s">
        <v>429</v>
      </c>
      <c r="R26" s="89" t="s">
        <v>228</v>
      </c>
      <c r="S26" s="89" t="s">
        <v>425</v>
      </c>
      <c r="T26" s="89" t="s">
        <v>435</v>
      </c>
      <c r="U26" s="89" t="s">
        <v>433</v>
      </c>
      <c r="V26" s="89" t="s">
        <v>434</v>
      </c>
      <c r="W26" s="90" t="s">
        <v>233</v>
      </c>
      <c r="X26" s="90" t="s">
        <v>234</v>
      </c>
      <c r="Y26" s="90" t="s">
        <v>235</v>
      </c>
      <c r="Z26" s="90" t="s">
        <v>236</v>
      </c>
      <c r="AA26" s="90" t="s">
        <v>263</v>
      </c>
      <c r="AB26" s="90" t="s">
        <v>238</v>
      </c>
      <c r="AC26" s="90" t="s">
        <v>239</v>
      </c>
      <c r="AD26" s="89">
        <f>SUM(IF($W26='[9]Evaluación Diseño Control'!$C$2,15)+IF($X26='[9]Evaluación Diseño Control'!$C$3,15)+IF($Y26='[9]Evaluación Diseño Control'!$C$4,15)+IF($Z26='[9]Evaluación Diseño Control'!$C$5,15,IF($Z26='[9]Evaluación Diseño Control'!$D$5,10))+IF($AA26='[9]Evaluación Diseño Control'!$C$6,15)+IF($AB26='[9]Evaluación Diseño Control'!$C$7,15)+IF($AC26='[9]Evaluación Diseño Control'!$C$8,10,IF($AC26='[9]Evaluación Diseño Control'!$D$8,5)))</f>
        <v>100</v>
      </c>
      <c r="AE26" s="89" t="str">
        <f t="shared" si="2"/>
        <v>FUERTE</v>
      </c>
      <c r="AF26" s="90" t="s">
        <v>264</v>
      </c>
      <c r="AG26" s="89" t="str">
        <f>VLOOKUP(CONCATENATE($AE26,$AF26),'[9]Listas Nuevas'!$X$3:$Z$11,2,0)</f>
        <v>FUERTE</v>
      </c>
      <c r="AH26" s="89">
        <f t="shared" si="3"/>
        <v>100</v>
      </c>
      <c r="AI26" s="96" t="str">
        <f>VLOOKUP(CONCATENATE($AE26,$AF26),'[9]Listas Nuevas'!$X$3:$Z$11,3,0)</f>
        <v>No</v>
      </c>
      <c r="AJ26" s="194"/>
      <c r="AK26" s="196"/>
      <c r="AL26" s="188"/>
      <c r="AM26" s="196"/>
      <c r="AN26" s="188"/>
      <c r="AO26" s="186"/>
      <c r="AP26" s="186"/>
      <c r="AQ26" s="188"/>
      <c r="AR26" s="190"/>
      <c r="AS26" s="101"/>
      <c r="AT26" s="101"/>
      <c r="AU26" s="101"/>
      <c r="AV26" s="101"/>
      <c r="AW26" s="101"/>
      <c r="AX26" s="102"/>
      <c r="AY26" s="180"/>
    </row>
    <row r="27" spans="1:51" s="88" customFormat="1" ht="114.75" customHeight="1" x14ac:dyDescent="0.2">
      <c r="A27" s="105" t="s">
        <v>436</v>
      </c>
      <c r="B27" s="98" t="s">
        <v>437</v>
      </c>
      <c r="C27" s="101" t="s">
        <v>438</v>
      </c>
      <c r="D27" s="106" t="s">
        <v>219</v>
      </c>
      <c r="E27" s="100"/>
      <c r="F27" s="101"/>
      <c r="G27" s="102"/>
      <c r="H27" s="130" t="s">
        <v>439</v>
      </c>
      <c r="I27" s="101" t="s">
        <v>440</v>
      </c>
      <c r="J27" s="101" t="s">
        <v>314</v>
      </c>
      <c r="K27" s="101">
        <f>VLOOKUP($J27,'[10]Listas Nuevas'!$L$2:$N$6,2,0)</f>
        <v>1</v>
      </c>
      <c r="L27" s="101" t="s">
        <v>223</v>
      </c>
      <c r="M27" s="106" t="str">
        <f>INDEX('[10]MATRIZ DE CALIFICACIÓN'!$D$4:$H$8,MID($K27,1,1),MID($L27,1,1))</f>
        <v>(4) ZONA DE RIESGO ALTA
Reducir, Evitar, Compartir o Transferir el Riesgo</v>
      </c>
      <c r="N27" s="100" t="s">
        <v>224</v>
      </c>
      <c r="O27" s="101" t="s">
        <v>225</v>
      </c>
      <c r="P27" s="101" t="s">
        <v>441</v>
      </c>
      <c r="Q27" s="89" t="s">
        <v>442</v>
      </c>
      <c r="R27" s="89" t="s">
        <v>443</v>
      </c>
      <c r="S27" s="89" t="s">
        <v>444</v>
      </c>
      <c r="T27" s="89" t="s">
        <v>445</v>
      </c>
      <c r="U27" s="89" t="s">
        <v>446</v>
      </c>
      <c r="V27" s="89" t="s">
        <v>447</v>
      </c>
      <c r="W27" s="90" t="s">
        <v>233</v>
      </c>
      <c r="X27" s="90" t="s">
        <v>234</v>
      </c>
      <c r="Y27" s="90" t="s">
        <v>235</v>
      </c>
      <c r="Z27" s="90" t="s">
        <v>236</v>
      </c>
      <c r="AA27" s="90" t="s">
        <v>263</v>
      </c>
      <c r="AB27" s="90" t="s">
        <v>238</v>
      </c>
      <c r="AC27" s="90" t="s">
        <v>239</v>
      </c>
      <c r="AD27" s="89">
        <f>SUM(IF($W27='[10]Evaluación Diseño Control'!$C$2,15)+IF($X27='[10]Evaluación Diseño Control'!$C$3,15)+IF($Y27='[10]Evaluación Diseño Control'!$C$4,15)+IF($Z27='[10]Evaluación Diseño Control'!$C$5,15,IF($Z27='[10]Evaluación Diseño Control'!$D$5,10))+IF($AA27='[10]Evaluación Diseño Control'!$C$6,15)+IF($AB27='[10]Evaluación Diseño Control'!$C$7,15)+IF($AC27='[10]Evaluación Diseño Control'!$C$8,10,IF($AC27='[10]Evaluación Diseño Control'!$D$8,5)))</f>
        <v>100</v>
      </c>
      <c r="AE27" s="89" t="str">
        <f t="shared" si="2"/>
        <v>FUERTE</v>
      </c>
      <c r="AF27" s="90" t="s">
        <v>264</v>
      </c>
      <c r="AG27" s="89" t="str">
        <f>VLOOKUP(CONCATENATE($AE27,$AF27),'[10]Listas Nuevas'!$X$3:$Z$11,2,0)</f>
        <v>FUERTE</v>
      </c>
      <c r="AH27" s="89">
        <f t="shared" si="3"/>
        <v>100</v>
      </c>
      <c r="AI27" s="96" t="str">
        <f>VLOOKUP(CONCATENATE($AE27,$AF27),'[10]Listas Nuevas'!$X$3:$Z$11,3,0)</f>
        <v>No</v>
      </c>
      <c r="AJ27" s="94" t="s">
        <v>264</v>
      </c>
      <c r="AK27" s="89" t="s">
        <v>241</v>
      </c>
      <c r="AL27" s="91">
        <f>IFERROR(VLOOKUP(CONCATENATE(AJ27,AK27),'[10]Listas Nuevas'!$AC$6:$AD$7,2,0),0)</f>
        <v>2</v>
      </c>
      <c r="AM27" s="89" t="s">
        <v>406</v>
      </c>
      <c r="AN27" s="91">
        <f>IFERROR(VLOOKUP(CONCATENATE(AJ27,AM27),'[10]Listas Nuevas'!$AE$6:AI220,2,0),0)</f>
        <v>1</v>
      </c>
      <c r="AO27" s="92" t="s">
        <v>265</v>
      </c>
      <c r="AP27" s="92" t="s">
        <v>223</v>
      </c>
      <c r="AQ27" s="91" t="str">
        <f>INDEX('[10]MATRIZ DE CALIFICACIÓN'!$D$4:$H$8,MID($AO27,1,1),MID($AP27,1,1))</f>
        <v>(4) ZONA DE RIESGO ALTA
Reducir, Evitar, Compartir o Transferir el Riesgo</v>
      </c>
      <c r="AR27" s="101" t="s">
        <v>244</v>
      </c>
      <c r="AS27" s="101"/>
      <c r="AT27" s="101"/>
      <c r="AU27" s="101"/>
      <c r="AV27" s="101"/>
      <c r="AW27" s="101"/>
      <c r="AX27" s="102"/>
      <c r="AY27" s="137" t="s">
        <v>614</v>
      </c>
    </row>
    <row r="28" spans="1:51" s="88" customFormat="1" ht="108" customHeight="1" x14ac:dyDescent="0.2">
      <c r="A28" s="105" t="s">
        <v>436</v>
      </c>
      <c r="B28" s="130" t="s">
        <v>448</v>
      </c>
      <c r="C28" s="101" t="s">
        <v>449</v>
      </c>
      <c r="D28" s="106" t="s">
        <v>219</v>
      </c>
      <c r="E28" s="100"/>
      <c r="F28" s="101"/>
      <c r="G28" s="102"/>
      <c r="H28" s="130" t="s">
        <v>450</v>
      </c>
      <c r="I28" s="101" t="s">
        <v>451</v>
      </c>
      <c r="J28" s="101" t="s">
        <v>314</v>
      </c>
      <c r="K28" s="101">
        <f>VLOOKUP($J28,'[10]Listas Nuevas'!$L$2:$N$6,2,0)</f>
        <v>1</v>
      </c>
      <c r="L28" s="101" t="s">
        <v>255</v>
      </c>
      <c r="M28" s="106" t="str">
        <f>INDEX('[10]MATRIZ DE CALIFICACIÓN'!$D$4:$H$8,MID($K28,1,1),MID($L28,1,1))</f>
        <v>(5) ZONA DE RIESGO ALTA
Reducir, Evitar, Compartir o Transferir el Riesgo</v>
      </c>
      <c r="N28" s="100" t="s">
        <v>224</v>
      </c>
      <c r="O28" s="101" t="s">
        <v>225</v>
      </c>
      <c r="P28" s="101" t="s">
        <v>452</v>
      </c>
      <c r="Q28" s="89" t="s">
        <v>453</v>
      </c>
      <c r="R28" s="89" t="s">
        <v>443</v>
      </c>
      <c r="S28" s="89" t="s">
        <v>454</v>
      </c>
      <c r="T28" s="89" t="s">
        <v>455</v>
      </c>
      <c r="U28" s="89" t="s">
        <v>456</v>
      </c>
      <c r="V28" s="89" t="s">
        <v>457</v>
      </c>
      <c r="W28" s="90" t="s">
        <v>233</v>
      </c>
      <c r="X28" s="90" t="s">
        <v>234</v>
      </c>
      <c r="Y28" s="90" t="s">
        <v>235</v>
      </c>
      <c r="Z28" s="90" t="s">
        <v>236</v>
      </c>
      <c r="AA28" s="90" t="s">
        <v>263</v>
      </c>
      <c r="AB28" s="90" t="s">
        <v>238</v>
      </c>
      <c r="AC28" s="90" t="s">
        <v>239</v>
      </c>
      <c r="AD28" s="89">
        <f>SUM(IF($W28='[10]Evaluación Diseño Control'!$C$2,15)+IF($X28='[10]Evaluación Diseño Control'!$C$3,15)+IF($Y28='[10]Evaluación Diseño Control'!$C$4,15)+IF($Z28='[10]Evaluación Diseño Control'!$C$5,15,IF($Z28='[10]Evaluación Diseño Control'!$D$5,10))+IF($AA28='[10]Evaluación Diseño Control'!$C$6,15)+IF($AB28='[10]Evaluación Diseño Control'!$C$7,15)+IF($AC28='[10]Evaluación Diseño Control'!$C$8,10,IF($AC28='[10]Evaluación Diseño Control'!$D$8,5)))</f>
        <v>100</v>
      </c>
      <c r="AE28" s="89" t="str">
        <f t="shared" si="2"/>
        <v>FUERTE</v>
      </c>
      <c r="AF28" s="90" t="s">
        <v>264</v>
      </c>
      <c r="AG28" s="89" t="str">
        <f>VLOOKUP(CONCATENATE($AE28,$AF28),'[10]Listas Nuevas'!$X$3:$Z$11,2,0)</f>
        <v>FUERTE</v>
      </c>
      <c r="AH28" s="89">
        <f t="shared" si="3"/>
        <v>100</v>
      </c>
      <c r="AI28" s="96" t="str">
        <f>VLOOKUP(CONCATENATE($AE28,$AF28),'[10]Listas Nuevas'!$X$3:$Z$11,3,0)</f>
        <v>No</v>
      </c>
      <c r="AJ28" s="94" t="s">
        <v>264</v>
      </c>
      <c r="AK28" s="89" t="s">
        <v>241</v>
      </c>
      <c r="AL28" s="91">
        <f>IFERROR(VLOOKUP(CONCATENATE(AJ28,AK28),'[10]Listas Nuevas'!$AC$6:$AD$7,2,0),0)</f>
        <v>2</v>
      </c>
      <c r="AM28" s="89" t="s">
        <v>406</v>
      </c>
      <c r="AN28" s="91">
        <f>IFERROR(VLOOKUP(CONCATENATE(AJ28,AM28),'[10]Listas Nuevas'!$AE$6:AI221,2,0),0)</f>
        <v>1</v>
      </c>
      <c r="AO28" s="92" t="s">
        <v>265</v>
      </c>
      <c r="AP28" s="92" t="s">
        <v>255</v>
      </c>
      <c r="AQ28" s="91" t="str">
        <f>INDEX('[10]MATRIZ DE CALIFICACIÓN'!$D$4:$H$8,MID($AO28,1,1),MID($AP28,1,1))</f>
        <v>(5) ZONA DE RIESGO ALTA
Reducir, Evitar, Compartir o Transferir el Riesgo</v>
      </c>
      <c r="AR28" s="101" t="s">
        <v>244</v>
      </c>
      <c r="AS28" s="101"/>
      <c r="AT28" s="101"/>
      <c r="AU28" s="101"/>
      <c r="AV28" s="101"/>
      <c r="AW28" s="101"/>
      <c r="AX28" s="102"/>
      <c r="AY28" s="137" t="s">
        <v>614</v>
      </c>
    </row>
    <row r="29" spans="1:51" s="88" customFormat="1" ht="111.75" customHeight="1" x14ac:dyDescent="0.2">
      <c r="A29" s="105" t="s">
        <v>436</v>
      </c>
      <c r="B29" s="130" t="s">
        <v>458</v>
      </c>
      <c r="C29" s="101" t="s">
        <v>459</v>
      </c>
      <c r="D29" s="106" t="s">
        <v>219</v>
      </c>
      <c r="E29" s="100"/>
      <c r="F29" s="101"/>
      <c r="G29" s="102"/>
      <c r="H29" s="130" t="s">
        <v>460</v>
      </c>
      <c r="I29" s="101" t="s">
        <v>451</v>
      </c>
      <c r="J29" s="101" t="s">
        <v>314</v>
      </c>
      <c r="K29" s="101">
        <f>VLOOKUP($J29,'[10]Listas Nuevas'!$L$2:$N$6,2,0)</f>
        <v>1</v>
      </c>
      <c r="L29" s="101" t="s">
        <v>223</v>
      </c>
      <c r="M29" s="106" t="str">
        <f>INDEX('[10]MATRIZ DE CALIFICACIÓN'!$D$4:$H$8,MID($K29,1,1),MID($L29,1,1))</f>
        <v>(4) ZONA DE RIESGO ALTA
Reducir, Evitar, Compartir o Transferir el Riesgo</v>
      </c>
      <c r="N29" s="100" t="s">
        <v>224</v>
      </c>
      <c r="O29" s="101" t="s">
        <v>225</v>
      </c>
      <c r="P29" s="101" t="s">
        <v>461</v>
      </c>
      <c r="Q29" s="89" t="s">
        <v>462</v>
      </c>
      <c r="R29" s="89" t="s">
        <v>443</v>
      </c>
      <c r="S29" s="89" t="s">
        <v>463</v>
      </c>
      <c r="T29" s="89" t="s">
        <v>464</v>
      </c>
      <c r="U29" s="89" t="s">
        <v>465</v>
      </c>
      <c r="V29" s="89" t="s">
        <v>466</v>
      </c>
      <c r="W29" s="90" t="s">
        <v>233</v>
      </c>
      <c r="X29" s="90" t="s">
        <v>234</v>
      </c>
      <c r="Y29" s="90" t="s">
        <v>235</v>
      </c>
      <c r="Z29" s="90" t="s">
        <v>236</v>
      </c>
      <c r="AA29" s="90" t="s">
        <v>263</v>
      </c>
      <c r="AB29" s="90" t="s">
        <v>238</v>
      </c>
      <c r="AC29" s="90" t="s">
        <v>239</v>
      </c>
      <c r="AD29" s="89">
        <f>SUM(IF($W29='[10]Evaluación Diseño Control'!$C$2,15)+IF($X29='[10]Evaluación Diseño Control'!$C$3,15)+IF($Y29='[10]Evaluación Diseño Control'!$C$4,15)+IF($Z29='[10]Evaluación Diseño Control'!$C$5,15,IF($Z29='[10]Evaluación Diseño Control'!$D$5,10))+IF($AA29='[10]Evaluación Diseño Control'!$C$6,15)+IF($AB29='[10]Evaluación Diseño Control'!$C$7,15)+IF($AC29='[10]Evaluación Diseño Control'!$C$8,10,IF($AC29='[10]Evaluación Diseño Control'!$D$8,5)))</f>
        <v>100</v>
      </c>
      <c r="AE29" s="89" t="str">
        <f t="shared" si="2"/>
        <v>FUERTE</v>
      </c>
      <c r="AF29" s="90" t="s">
        <v>264</v>
      </c>
      <c r="AG29" s="89" t="str">
        <f>VLOOKUP(CONCATENATE($AE29,$AF29),'[10]Listas Nuevas'!$X$3:$Z$11,2,0)</f>
        <v>FUERTE</v>
      </c>
      <c r="AH29" s="89">
        <f t="shared" si="3"/>
        <v>100</v>
      </c>
      <c r="AI29" s="96" t="str">
        <f>VLOOKUP(CONCATENATE($AE29,$AF29),'[10]Listas Nuevas'!$X$3:$Z$11,3,0)</f>
        <v>No</v>
      </c>
      <c r="AJ29" s="94" t="s">
        <v>264</v>
      </c>
      <c r="AK29" s="89" t="s">
        <v>241</v>
      </c>
      <c r="AL29" s="91">
        <f>IFERROR(VLOOKUP(CONCATENATE(AJ29,AK29),'[10]Listas Nuevas'!$AC$6:$AD$7,2,0),0)</f>
        <v>2</v>
      </c>
      <c r="AM29" s="89" t="s">
        <v>406</v>
      </c>
      <c r="AN29" s="91">
        <f>IFERROR(VLOOKUP(CONCATENATE(AJ29,AM29),'[10]Listas Nuevas'!$AE$6:AI222,2,0),0)</f>
        <v>1</v>
      </c>
      <c r="AO29" s="92" t="s">
        <v>265</v>
      </c>
      <c r="AP29" s="92" t="s">
        <v>223</v>
      </c>
      <c r="AQ29" s="91" t="str">
        <f>INDEX('[10]MATRIZ DE CALIFICACIÓN'!$D$4:$H$8,MID($AO29,1,1),MID($AP29,1,1))</f>
        <v>(4) ZONA DE RIESGO ALTA
Reducir, Evitar, Compartir o Transferir el Riesgo</v>
      </c>
      <c r="AR29" s="101" t="s">
        <v>244</v>
      </c>
      <c r="AS29" s="101"/>
      <c r="AT29" s="101"/>
      <c r="AU29" s="101"/>
      <c r="AV29" s="101"/>
      <c r="AW29" s="101"/>
      <c r="AX29" s="102"/>
      <c r="AY29" s="137" t="s">
        <v>614</v>
      </c>
    </row>
    <row r="30" spans="1:51" s="88" customFormat="1" ht="54" customHeight="1" x14ac:dyDescent="0.2">
      <c r="A30" s="199" t="s">
        <v>467</v>
      </c>
      <c r="B30" s="201" t="s">
        <v>468</v>
      </c>
      <c r="C30" s="190" t="s">
        <v>469</v>
      </c>
      <c r="D30" s="192" t="s">
        <v>219</v>
      </c>
      <c r="E30" s="100"/>
      <c r="F30" s="101"/>
      <c r="G30" s="102"/>
      <c r="H30" s="201" t="s">
        <v>470</v>
      </c>
      <c r="I30" s="190" t="s">
        <v>471</v>
      </c>
      <c r="J30" s="190" t="s">
        <v>314</v>
      </c>
      <c r="K30" s="190">
        <f>VLOOKUP($J30,'[11]Listas Nuevas'!$L$2:$N$6,2,0)</f>
        <v>1</v>
      </c>
      <c r="L30" s="190" t="s">
        <v>223</v>
      </c>
      <c r="M30" s="192" t="str">
        <f>INDEX('[11]MATRIZ DE CALIFICACIÓN'!$D$4:$H$8,MID($K30,1,1),MID($L30,1,1))</f>
        <v>(4) ZONA DE RIESGO ALTA
Reducir, Evitar, Compartir o Transferir el Riesgo</v>
      </c>
      <c r="N30" s="138" t="s">
        <v>224</v>
      </c>
      <c r="O30" s="107" t="s">
        <v>225</v>
      </c>
      <c r="P30" s="101" t="s">
        <v>472</v>
      </c>
      <c r="Q30" s="89" t="s">
        <v>473</v>
      </c>
      <c r="R30" s="89" t="s">
        <v>474</v>
      </c>
      <c r="S30" s="89" t="s">
        <v>475</v>
      </c>
      <c r="T30" s="89" t="s">
        <v>476</v>
      </c>
      <c r="U30" s="89" t="s">
        <v>477</v>
      </c>
      <c r="V30" s="89" t="s">
        <v>478</v>
      </c>
      <c r="W30" s="89" t="s">
        <v>233</v>
      </c>
      <c r="X30" s="89" t="s">
        <v>234</v>
      </c>
      <c r="Y30" s="89" t="s">
        <v>235</v>
      </c>
      <c r="Z30" s="89" t="s">
        <v>236</v>
      </c>
      <c r="AA30" s="89" t="s">
        <v>263</v>
      </c>
      <c r="AB30" s="89" t="s">
        <v>238</v>
      </c>
      <c r="AC30" s="89" t="s">
        <v>239</v>
      </c>
      <c r="AD30" s="89">
        <f>SUM(IF($W30='[11]Evaluación Diseño Control'!$C$2,15)+IF($X30='[11]Evaluación Diseño Control'!$C$3,15)+IF($Y30='[11]Evaluación Diseño Control'!$C$4,15)+IF($Z30='[11]Evaluación Diseño Control'!$C$5,15,IF($X30='[11]Evaluación Diseño Control'!$D$5,10))+IF($AA30='[11]Evaluación Diseño Control'!$C$6,15)+IF($AB30='[11]Evaluación Diseño Control'!$C$7,15)+IF($AC30='[11]Evaluación Diseño Control'!$C$8,10,IF($AA30='[11]Evaluación Diseño Control'!$D$8,5)))</f>
        <v>100</v>
      </c>
      <c r="AE30" s="89" t="str">
        <f t="shared" ref="AE30:AE35" si="4">IF($AB30&gt;95,"FUERTE",IF($AB30&gt;85,"MODERADO","DÉBIL"))</f>
        <v>FUERTE</v>
      </c>
      <c r="AF30" s="89" t="s">
        <v>264</v>
      </c>
      <c r="AG30" s="89" t="str">
        <f>VLOOKUP(CONCATENATE($AE30,$AF30),'[11]Listas Nuevas'!$X$3:$Z$11,2,0)</f>
        <v>FUERTE</v>
      </c>
      <c r="AH30" s="89">
        <f t="shared" ref="AH30:AH35" si="5">IF($AE30="FUERTE",100,IF($AE30="MODERADO",50,0))</f>
        <v>100</v>
      </c>
      <c r="AI30" s="96" t="str">
        <f>VLOOKUP(CONCATENATE($AF30,$AG30),'[11]Listas Nuevas'!$X$3:$Z$11,3,0)</f>
        <v>No</v>
      </c>
      <c r="AJ30" s="210" t="s">
        <v>264</v>
      </c>
      <c r="AK30" s="196" t="s">
        <v>241</v>
      </c>
      <c r="AL30" s="196">
        <f>IFERROR(VLOOKUP(CONCATENATE(AJ30,AK30),'[11]Listas Nuevas'!$AC$6:$AD$7,2,0),0)</f>
        <v>2</v>
      </c>
      <c r="AM30" s="196" t="s">
        <v>406</v>
      </c>
      <c r="AN30" s="196">
        <f>IFERROR(VLOOKUP(CONCATENATE(AJ30,AM30),'[11]Listas Nuevas'!$AE$6:AK259,2,0),0)</f>
        <v>1</v>
      </c>
      <c r="AO30" s="196" t="s">
        <v>265</v>
      </c>
      <c r="AP30" s="196" t="s">
        <v>223</v>
      </c>
      <c r="AQ30" s="188" t="str">
        <f>INDEX('[11]MATRIZ DE CALIFICACIÓN'!$D$4:$H$8,MID($AO30,1,1),MID($AP30,1,1))</f>
        <v>(4) ZONA DE RIESGO ALTA
Reducir, Evitar, Compartir o Transferir el Riesgo</v>
      </c>
      <c r="AR30" s="190" t="s">
        <v>244</v>
      </c>
      <c r="AS30" s="135" t="s">
        <v>619</v>
      </c>
      <c r="AT30" s="135" t="s">
        <v>479</v>
      </c>
      <c r="AU30" s="135" t="s">
        <v>480</v>
      </c>
      <c r="AV30" s="148">
        <v>44075</v>
      </c>
      <c r="AW30" s="148">
        <v>44125</v>
      </c>
      <c r="AX30" s="149" t="s">
        <v>620</v>
      </c>
      <c r="AY30" s="179" t="s">
        <v>612</v>
      </c>
    </row>
    <row r="31" spans="1:51" s="88" customFormat="1" ht="63" customHeight="1" x14ac:dyDescent="0.2">
      <c r="A31" s="199"/>
      <c r="B31" s="201"/>
      <c r="C31" s="190"/>
      <c r="D31" s="192"/>
      <c r="E31" s="100"/>
      <c r="F31" s="101"/>
      <c r="G31" s="102"/>
      <c r="H31" s="201"/>
      <c r="I31" s="190"/>
      <c r="J31" s="190"/>
      <c r="K31" s="190"/>
      <c r="L31" s="190"/>
      <c r="M31" s="192"/>
      <c r="N31" s="138" t="s">
        <v>224</v>
      </c>
      <c r="O31" s="107" t="s">
        <v>225</v>
      </c>
      <c r="P31" s="101" t="s">
        <v>481</v>
      </c>
      <c r="Q31" s="89" t="s">
        <v>482</v>
      </c>
      <c r="R31" s="89" t="s">
        <v>483</v>
      </c>
      <c r="S31" s="89" t="s">
        <v>484</v>
      </c>
      <c r="T31" s="89" t="s">
        <v>485</v>
      </c>
      <c r="U31" s="99" t="s">
        <v>486</v>
      </c>
      <c r="V31" s="89" t="s">
        <v>487</v>
      </c>
      <c r="W31" s="89" t="s">
        <v>233</v>
      </c>
      <c r="X31" s="89" t="s">
        <v>234</v>
      </c>
      <c r="Y31" s="89" t="s">
        <v>235</v>
      </c>
      <c r="Z31" s="89" t="s">
        <v>236</v>
      </c>
      <c r="AA31" s="89" t="s">
        <v>263</v>
      </c>
      <c r="AB31" s="89" t="s">
        <v>238</v>
      </c>
      <c r="AC31" s="89" t="s">
        <v>239</v>
      </c>
      <c r="AD31" s="89">
        <f>SUM(IF($W31='[11]Evaluación Diseño Control'!$C$2,15)+IF($X31='[11]Evaluación Diseño Control'!$C$3,15)+IF($Y31='[11]Evaluación Diseño Control'!$C$4,15)+IF($Z31='[11]Evaluación Diseño Control'!$C$5,15,IF($X31='[11]Evaluación Diseño Control'!$D$5,10))+IF($AA31='[11]Evaluación Diseño Control'!$C$6,15)+IF($AB31='[11]Evaluación Diseño Control'!$C$7,15)+IF($AC31='[11]Evaluación Diseño Control'!$C$8,10,IF($AA31='[11]Evaluación Diseño Control'!$D$8,5)))</f>
        <v>100</v>
      </c>
      <c r="AE31" s="89" t="str">
        <f t="shared" si="4"/>
        <v>FUERTE</v>
      </c>
      <c r="AF31" s="89" t="s">
        <v>264</v>
      </c>
      <c r="AG31" s="89" t="str">
        <f>VLOOKUP(CONCATENATE($AE31,$AF31),'[11]Listas Nuevas'!$X$3:$Z$11,2,0)</f>
        <v>FUERTE</v>
      </c>
      <c r="AH31" s="89">
        <f t="shared" si="5"/>
        <v>100</v>
      </c>
      <c r="AI31" s="96" t="str">
        <f>VLOOKUP(CONCATENATE($AF31,$AG31),'[11]Listas Nuevas'!$X$3:$Z$11,3,0)</f>
        <v>No</v>
      </c>
      <c r="AJ31" s="210"/>
      <c r="AK31" s="196"/>
      <c r="AL31" s="196"/>
      <c r="AM31" s="196"/>
      <c r="AN31" s="196"/>
      <c r="AO31" s="196"/>
      <c r="AP31" s="196"/>
      <c r="AQ31" s="188"/>
      <c r="AR31" s="190"/>
      <c r="AS31" s="135"/>
      <c r="AT31" s="135"/>
      <c r="AU31" s="135"/>
      <c r="AV31" s="135"/>
      <c r="AW31" s="135"/>
      <c r="AX31" s="149"/>
      <c r="AY31" s="185"/>
    </row>
    <row r="32" spans="1:51" s="88" customFormat="1" ht="65.25" customHeight="1" x14ac:dyDescent="0.2">
      <c r="A32" s="199"/>
      <c r="B32" s="201"/>
      <c r="C32" s="190"/>
      <c r="D32" s="192"/>
      <c r="E32" s="100"/>
      <c r="F32" s="101"/>
      <c r="G32" s="102"/>
      <c r="H32" s="201"/>
      <c r="I32" s="190"/>
      <c r="J32" s="190"/>
      <c r="K32" s="190"/>
      <c r="L32" s="190"/>
      <c r="M32" s="192"/>
      <c r="N32" s="138" t="s">
        <v>224</v>
      </c>
      <c r="O32" s="107" t="s">
        <v>225</v>
      </c>
      <c r="P32" s="101" t="s">
        <v>488</v>
      </c>
      <c r="Q32" s="89" t="s">
        <v>482</v>
      </c>
      <c r="R32" s="89" t="s">
        <v>483</v>
      </c>
      <c r="S32" s="89" t="s">
        <v>489</v>
      </c>
      <c r="T32" s="89" t="s">
        <v>490</v>
      </c>
      <c r="U32" s="99" t="s">
        <v>486</v>
      </c>
      <c r="V32" s="89" t="s">
        <v>487</v>
      </c>
      <c r="W32" s="89" t="s">
        <v>233</v>
      </c>
      <c r="X32" s="89" t="s">
        <v>234</v>
      </c>
      <c r="Y32" s="89" t="s">
        <v>235</v>
      </c>
      <c r="Z32" s="89" t="s">
        <v>236</v>
      </c>
      <c r="AA32" s="89" t="s">
        <v>263</v>
      </c>
      <c r="AB32" s="89" t="s">
        <v>238</v>
      </c>
      <c r="AC32" s="89" t="s">
        <v>239</v>
      </c>
      <c r="AD32" s="89">
        <f>SUM(IF($W32='[11]Evaluación Diseño Control'!$C$2,15)+IF($X32='[11]Evaluación Diseño Control'!$C$3,15)+IF($Y32='[11]Evaluación Diseño Control'!$C$4,15)+IF($Z32='[11]Evaluación Diseño Control'!$C$5,15,IF($X32='[11]Evaluación Diseño Control'!$D$5,10))+IF($AA32='[11]Evaluación Diseño Control'!$C$6,15)+IF($AB32='[11]Evaluación Diseño Control'!$C$7,15)+IF($AC32='[11]Evaluación Diseño Control'!$C$8,10,IF($AA32='[11]Evaluación Diseño Control'!$D$8,5)))</f>
        <v>100</v>
      </c>
      <c r="AE32" s="89" t="str">
        <f t="shared" si="4"/>
        <v>FUERTE</v>
      </c>
      <c r="AF32" s="89" t="s">
        <v>264</v>
      </c>
      <c r="AG32" s="89" t="str">
        <f>VLOOKUP(CONCATENATE($AE32,$AF32),'[11]Listas Nuevas'!$X$3:$Z$11,2,0)</f>
        <v>FUERTE</v>
      </c>
      <c r="AH32" s="89">
        <f t="shared" si="5"/>
        <v>100</v>
      </c>
      <c r="AI32" s="96" t="str">
        <f>VLOOKUP(CONCATENATE($AF32,$AG32),'[11]Listas Nuevas'!$X$3:$Z$11,3,0)</f>
        <v>No</v>
      </c>
      <c r="AJ32" s="210"/>
      <c r="AK32" s="196"/>
      <c r="AL32" s="196"/>
      <c r="AM32" s="196"/>
      <c r="AN32" s="196"/>
      <c r="AO32" s="196"/>
      <c r="AP32" s="196"/>
      <c r="AQ32" s="188"/>
      <c r="AR32" s="190"/>
      <c r="AS32" s="135"/>
      <c r="AT32" s="135"/>
      <c r="AU32" s="135"/>
      <c r="AV32" s="135"/>
      <c r="AW32" s="135"/>
      <c r="AX32" s="149"/>
      <c r="AY32" s="180"/>
    </row>
    <row r="33" spans="1:51" s="88" customFormat="1" ht="54" customHeight="1" x14ac:dyDescent="0.2">
      <c r="A33" s="199" t="s">
        <v>467</v>
      </c>
      <c r="B33" s="201" t="s">
        <v>491</v>
      </c>
      <c r="C33" s="190" t="s">
        <v>492</v>
      </c>
      <c r="D33" s="192" t="s">
        <v>219</v>
      </c>
      <c r="E33" s="100"/>
      <c r="F33" s="101"/>
      <c r="G33" s="102"/>
      <c r="H33" s="201" t="s">
        <v>493</v>
      </c>
      <c r="I33" s="190" t="s">
        <v>494</v>
      </c>
      <c r="J33" s="190" t="s">
        <v>314</v>
      </c>
      <c r="K33" s="190">
        <f>VLOOKUP($J33,'[11]Listas Nuevas'!$L$2:$N$6,2,0)</f>
        <v>1</v>
      </c>
      <c r="L33" s="190" t="s">
        <v>223</v>
      </c>
      <c r="M33" s="192" t="str">
        <f>INDEX('[11]MATRIZ DE CALIFICACIÓN'!$D$4:$H$8,MID($K33,1,1),MID($L33,1,1))</f>
        <v>(4) ZONA DE RIESGO ALTA
Reducir, Evitar, Compartir o Transferir el Riesgo</v>
      </c>
      <c r="N33" s="100" t="s">
        <v>224</v>
      </c>
      <c r="O33" s="101" t="s">
        <v>225</v>
      </c>
      <c r="P33" s="101" t="s">
        <v>349</v>
      </c>
      <c r="Q33" s="89" t="s">
        <v>495</v>
      </c>
      <c r="R33" s="89" t="s">
        <v>483</v>
      </c>
      <c r="S33" s="89" t="s">
        <v>496</v>
      </c>
      <c r="T33" s="89" t="s">
        <v>497</v>
      </c>
      <c r="U33" s="89" t="s">
        <v>498</v>
      </c>
      <c r="V33" s="89" t="s">
        <v>499</v>
      </c>
      <c r="W33" s="89" t="s">
        <v>233</v>
      </c>
      <c r="X33" s="89" t="s">
        <v>234</v>
      </c>
      <c r="Y33" s="89" t="s">
        <v>235</v>
      </c>
      <c r="Z33" s="89" t="s">
        <v>236</v>
      </c>
      <c r="AA33" s="89" t="s">
        <v>263</v>
      </c>
      <c r="AB33" s="89" t="s">
        <v>238</v>
      </c>
      <c r="AC33" s="89" t="s">
        <v>239</v>
      </c>
      <c r="AD33" s="89">
        <f>SUM(IF($W33='[11]Evaluación Diseño Control'!$C$2,15)+IF($X33='[11]Evaluación Diseño Control'!$C$3,15)+IF($Y33='[11]Evaluación Diseño Control'!$C$4,15)+IF($Z33='[11]Evaluación Diseño Control'!$C$5,15,IF($X33='[11]Evaluación Diseño Control'!$D$5,10))+IF($AA33='[11]Evaluación Diseño Control'!$C$6,15)+IF($AB33='[11]Evaluación Diseño Control'!$C$7,15)+IF($AC33='[11]Evaluación Diseño Control'!$C$8,10,IF($AA33='[11]Evaluación Diseño Control'!$D$8,5)))</f>
        <v>100</v>
      </c>
      <c r="AE33" s="89" t="str">
        <f t="shared" si="4"/>
        <v>FUERTE</v>
      </c>
      <c r="AF33" s="89" t="s">
        <v>264</v>
      </c>
      <c r="AG33" s="89" t="str">
        <f>VLOOKUP(CONCATENATE($AE33,$AF33),'[11]Listas Nuevas'!$X$3:$Z$11,2,0)</f>
        <v>FUERTE</v>
      </c>
      <c r="AH33" s="89">
        <f t="shared" si="5"/>
        <v>100</v>
      </c>
      <c r="AI33" s="96" t="str">
        <f>VLOOKUP(CONCATENATE($AF33,$AG33),'[11]Listas Nuevas'!$X$3:$Z$11,3,0)</f>
        <v>No</v>
      </c>
      <c r="AJ33" s="210" t="s">
        <v>264</v>
      </c>
      <c r="AK33" s="196" t="s">
        <v>241</v>
      </c>
      <c r="AL33" s="196">
        <f>IFERROR(VLOOKUP(CONCATENATE(AJ33,AK33),'[11]Listas Nuevas'!$AC$6:$AD$7,2,0),0)</f>
        <v>2</v>
      </c>
      <c r="AM33" s="196" t="s">
        <v>406</v>
      </c>
      <c r="AN33" s="196">
        <f>IFERROR(VLOOKUP(CONCATENATE(AJ33,AM33),'[11]Listas Nuevas'!$AE$6:AK260,2,0),0)</f>
        <v>1</v>
      </c>
      <c r="AO33" s="196" t="s">
        <v>265</v>
      </c>
      <c r="AP33" s="196" t="s">
        <v>223</v>
      </c>
      <c r="AQ33" s="188" t="str">
        <f>INDEX('[11]MATRIZ DE CALIFICACIÓN'!$D$4:$H$8,MID($AO33,1,1),MID($AP33,1,1))</f>
        <v>(4) ZONA DE RIESGO ALTA
Reducir, Evitar, Compartir o Transferir el Riesgo</v>
      </c>
      <c r="AR33" s="190" t="s">
        <v>244</v>
      </c>
      <c r="AS33" s="198" t="s">
        <v>500</v>
      </c>
      <c r="AT33" s="198" t="s">
        <v>501</v>
      </c>
      <c r="AU33" s="198" t="s">
        <v>502</v>
      </c>
      <c r="AV33" s="208">
        <v>44013</v>
      </c>
      <c r="AW33" s="208">
        <v>44196</v>
      </c>
      <c r="AX33" s="209" t="s">
        <v>503</v>
      </c>
      <c r="AY33" s="179" t="s">
        <v>613</v>
      </c>
    </row>
    <row r="34" spans="1:51" s="88" customFormat="1" ht="33.75" x14ac:dyDescent="0.2">
      <c r="A34" s="199"/>
      <c r="B34" s="201"/>
      <c r="C34" s="190"/>
      <c r="D34" s="192"/>
      <c r="E34" s="100"/>
      <c r="F34" s="101"/>
      <c r="G34" s="102"/>
      <c r="H34" s="201"/>
      <c r="I34" s="190"/>
      <c r="J34" s="190"/>
      <c r="K34" s="190"/>
      <c r="L34" s="190"/>
      <c r="M34" s="192"/>
      <c r="N34" s="100" t="s">
        <v>224</v>
      </c>
      <c r="O34" s="101" t="s">
        <v>225</v>
      </c>
      <c r="P34" s="101" t="s">
        <v>504</v>
      </c>
      <c r="Q34" s="89" t="s">
        <v>505</v>
      </c>
      <c r="R34" s="89" t="s">
        <v>228</v>
      </c>
      <c r="S34" s="89" t="s">
        <v>506</v>
      </c>
      <c r="T34" s="89" t="s">
        <v>507</v>
      </c>
      <c r="U34" s="89" t="s">
        <v>508</v>
      </c>
      <c r="V34" s="89" t="s">
        <v>509</v>
      </c>
      <c r="W34" s="89" t="s">
        <v>233</v>
      </c>
      <c r="X34" s="89" t="s">
        <v>234</v>
      </c>
      <c r="Y34" s="89" t="s">
        <v>235</v>
      </c>
      <c r="Z34" s="89" t="s">
        <v>236</v>
      </c>
      <c r="AA34" s="89" t="s">
        <v>263</v>
      </c>
      <c r="AB34" s="89" t="s">
        <v>238</v>
      </c>
      <c r="AC34" s="89" t="s">
        <v>239</v>
      </c>
      <c r="AD34" s="89">
        <f>SUM(IF($W34='[11]Evaluación Diseño Control'!$C$2,15)+IF($X34='[11]Evaluación Diseño Control'!$C$3,15)+IF($Y34='[11]Evaluación Diseño Control'!$C$4,15)+IF($Z34='[11]Evaluación Diseño Control'!$C$5,15,IF($X34='[11]Evaluación Diseño Control'!$D$5,10))+IF($AA34='[11]Evaluación Diseño Control'!$C$6,15)+IF($AB34='[11]Evaluación Diseño Control'!$C$7,15)+IF($AC34='[11]Evaluación Diseño Control'!$C$8,10,IF($AA34='[11]Evaluación Diseño Control'!$D$8,5)))</f>
        <v>100</v>
      </c>
      <c r="AE34" s="89" t="str">
        <f t="shared" si="4"/>
        <v>FUERTE</v>
      </c>
      <c r="AF34" s="89" t="s">
        <v>264</v>
      </c>
      <c r="AG34" s="89" t="str">
        <f>VLOOKUP(CONCATENATE($AE34,$AF34),'[11]Listas Nuevas'!$X$3:$Z$11,2,0)</f>
        <v>FUERTE</v>
      </c>
      <c r="AH34" s="89">
        <f t="shared" si="5"/>
        <v>100</v>
      </c>
      <c r="AI34" s="96" t="str">
        <f>VLOOKUP(CONCATENATE($AF34,$AG34),'[11]Listas Nuevas'!$X$3:$Z$11,3,0)</f>
        <v>No</v>
      </c>
      <c r="AJ34" s="210"/>
      <c r="AK34" s="196"/>
      <c r="AL34" s="196"/>
      <c r="AM34" s="196"/>
      <c r="AN34" s="196"/>
      <c r="AO34" s="196"/>
      <c r="AP34" s="196"/>
      <c r="AQ34" s="188"/>
      <c r="AR34" s="190"/>
      <c r="AS34" s="198"/>
      <c r="AT34" s="198"/>
      <c r="AU34" s="198"/>
      <c r="AV34" s="208"/>
      <c r="AW34" s="208"/>
      <c r="AX34" s="209"/>
      <c r="AY34" s="185"/>
    </row>
    <row r="35" spans="1:51" s="88" customFormat="1" ht="33.75" x14ac:dyDescent="0.2">
      <c r="A35" s="199"/>
      <c r="B35" s="201"/>
      <c r="C35" s="190"/>
      <c r="D35" s="192"/>
      <c r="E35" s="100"/>
      <c r="F35" s="101"/>
      <c r="G35" s="102"/>
      <c r="H35" s="201"/>
      <c r="I35" s="190"/>
      <c r="J35" s="190"/>
      <c r="K35" s="190"/>
      <c r="L35" s="190"/>
      <c r="M35" s="192"/>
      <c r="N35" s="100" t="s">
        <v>224</v>
      </c>
      <c r="O35" s="101" t="s">
        <v>225</v>
      </c>
      <c r="P35" s="101" t="s">
        <v>510</v>
      </c>
      <c r="Q35" s="89" t="s">
        <v>511</v>
      </c>
      <c r="R35" s="89" t="s">
        <v>474</v>
      </c>
      <c r="S35" s="89" t="s">
        <v>512</v>
      </c>
      <c r="T35" s="89" t="s">
        <v>513</v>
      </c>
      <c r="U35" s="89" t="s">
        <v>514</v>
      </c>
      <c r="V35" s="89" t="s">
        <v>515</v>
      </c>
      <c r="W35" s="89" t="s">
        <v>233</v>
      </c>
      <c r="X35" s="89" t="s">
        <v>234</v>
      </c>
      <c r="Y35" s="89" t="s">
        <v>235</v>
      </c>
      <c r="Z35" s="89" t="s">
        <v>236</v>
      </c>
      <c r="AA35" s="89" t="s">
        <v>263</v>
      </c>
      <c r="AB35" s="89" t="s">
        <v>238</v>
      </c>
      <c r="AC35" s="89" t="s">
        <v>239</v>
      </c>
      <c r="AD35" s="89">
        <f>SUM(IF($W35='[11]Evaluación Diseño Control'!$C$2,15)+IF($X35='[11]Evaluación Diseño Control'!$C$3,15)+IF($Y35='[11]Evaluación Diseño Control'!$C$4,15)+IF($Z35='[11]Evaluación Diseño Control'!$C$5,15,IF($X35='[11]Evaluación Diseño Control'!$D$5,10))+IF($AA35='[11]Evaluación Diseño Control'!$C$6,15)+IF($AB35='[11]Evaluación Diseño Control'!$C$7,15)+IF($AC35='[11]Evaluación Diseño Control'!$C$8,10,IF($AA35='[11]Evaluación Diseño Control'!$D$8,5)))</f>
        <v>100</v>
      </c>
      <c r="AE35" s="89" t="str">
        <f t="shared" si="4"/>
        <v>FUERTE</v>
      </c>
      <c r="AF35" s="89" t="s">
        <v>264</v>
      </c>
      <c r="AG35" s="89" t="str">
        <f>VLOOKUP(CONCATENATE($AE35,$AF35),'[11]Listas Nuevas'!$X$3:$Z$11,2,0)</f>
        <v>FUERTE</v>
      </c>
      <c r="AH35" s="89">
        <f t="shared" si="5"/>
        <v>100</v>
      </c>
      <c r="AI35" s="96" t="str">
        <f>VLOOKUP(CONCATENATE($AF35,$AG35),'[11]Listas Nuevas'!$X$3:$Z$11,3,0)</f>
        <v>No</v>
      </c>
      <c r="AJ35" s="210"/>
      <c r="AK35" s="196"/>
      <c r="AL35" s="196"/>
      <c r="AM35" s="196"/>
      <c r="AN35" s="196"/>
      <c r="AO35" s="196"/>
      <c r="AP35" s="196"/>
      <c r="AQ35" s="188"/>
      <c r="AR35" s="190"/>
      <c r="AS35" s="135"/>
      <c r="AT35" s="135"/>
      <c r="AU35" s="135"/>
      <c r="AV35" s="135"/>
      <c r="AW35" s="135"/>
      <c r="AX35" s="149"/>
      <c r="AY35" s="180"/>
    </row>
    <row r="36" spans="1:51" s="104" customFormat="1" ht="53.25" customHeight="1" x14ac:dyDescent="0.2">
      <c r="A36" s="199" t="s">
        <v>516</v>
      </c>
      <c r="B36" s="201" t="s">
        <v>517</v>
      </c>
      <c r="C36" s="190" t="s">
        <v>518</v>
      </c>
      <c r="D36" s="192" t="s">
        <v>219</v>
      </c>
      <c r="E36" s="100"/>
      <c r="F36" s="101"/>
      <c r="G36" s="102"/>
      <c r="H36" s="201" t="s">
        <v>519</v>
      </c>
      <c r="I36" s="190" t="s">
        <v>520</v>
      </c>
      <c r="J36" s="190" t="s">
        <v>521</v>
      </c>
      <c r="K36" s="190">
        <f>VLOOKUP($J36,'[12]Listas Nuevas'!$L$2:$N$6,2,0)</f>
        <v>2</v>
      </c>
      <c r="L36" s="190" t="s">
        <v>273</v>
      </c>
      <c r="M36" s="192" t="str">
        <f>INDEX('[12]MATRIZ DE CALIFICACIÓN'!$D$4:$H$8,MID($K36,1,1),MID($L36,1,1))</f>
        <v>(6) ZONA DE RIESGO MODERADA
Asumir o Reducir el Riesgo</v>
      </c>
      <c r="N36" s="100" t="s">
        <v>224</v>
      </c>
      <c r="O36" s="101" t="s">
        <v>225</v>
      </c>
      <c r="P36" s="101" t="s">
        <v>522</v>
      </c>
      <c r="Q36" s="101" t="s">
        <v>523</v>
      </c>
      <c r="R36" s="101" t="s">
        <v>524</v>
      </c>
      <c r="S36" s="101" t="s">
        <v>525</v>
      </c>
      <c r="T36" s="101" t="s">
        <v>526</v>
      </c>
      <c r="U36" s="101" t="s">
        <v>527</v>
      </c>
      <c r="V36" s="101" t="s">
        <v>528</v>
      </c>
      <c r="W36" s="103" t="s">
        <v>233</v>
      </c>
      <c r="X36" s="103" t="s">
        <v>234</v>
      </c>
      <c r="Y36" s="103" t="s">
        <v>235</v>
      </c>
      <c r="Z36" s="103" t="s">
        <v>236</v>
      </c>
      <c r="AA36" s="103" t="s">
        <v>263</v>
      </c>
      <c r="AB36" s="103" t="s">
        <v>238</v>
      </c>
      <c r="AC36" s="103" t="s">
        <v>239</v>
      </c>
      <c r="AD36" s="89">
        <f>SUM(IF($W36='[12]Evaluación Diseño Control'!$C$2,15)+IF($X36='[12]Evaluación Diseño Control'!$C$3,15)+IF($Y36='[12]Evaluación Diseño Control'!$C$4,15)+IF($Z36='[12]Evaluación Diseño Control'!$C$5,15,IF($Z36='[12]Evaluación Diseño Control'!$D$5,10))+IF($AA36='[12]Evaluación Diseño Control'!$C$6,15)+IF($AB36='[12]Evaluación Diseño Control'!$C$7,15)+IF($AC36='[12]Evaluación Diseño Control'!$C$8,10,IF($AC36='[12]Evaluación Diseño Control'!$D$8,5)))</f>
        <v>100</v>
      </c>
      <c r="AE36" s="89" t="str">
        <f>IF($AD36&gt;95,"FUERTE",IF($AD36&gt;85,"MODERADO","DÉBIL"))</f>
        <v>FUERTE</v>
      </c>
      <c r="AF36" s="101" t="s">
        <v>264</v>
      </c>
      <c r="AG36" s="89" t="str">
        <f>VLOOKUP(CONCATENATE($AE36,$AF36),'[12]Listas Nuevas'!$X$3:$Z$11,2,0)</f>
        <v>FUERTE</v>
      </c>
      <c r="AH36" s="89">
        <f>IF($AG36="FUERTE",100,IF($AG36="MODERADO",50,0))</f>
        <v>100</v>
      </c>
      <c r="AI36" s="96" t="str">
        <f>VLOOKUP(CONCATENATE($AE36,$AF36),'[12]Listas Nuevas'!$X$3:$Z$11,3,0)</f>
        <v>No</v>
      </c>
      <c r="AJ36" s="207" t="s">
        <v>264</v>
      </c>
      <c r="AK36" s="190" t="s">
        <v>241</v>
      </c>
      <c r="AL36" s="188">
        <f>IFERROR(VLOOKUP(CONCATENATE(AJ36,AK36),'[12]Listas Nuevas'!$AC$6:$AD$7,2,0),0)</f>
        <v>2</v>
      </c>
      <c r="AM36" s="190" t="s">
        <v>242</v>
      </c>
      <c r="AN36" s="188">
        <f>IFERROR(VLOOKUP(CONCATENATE(AJ36,AM36),'[12]Listas Nuevas'!$AE$6:AI174,2,0),0)</f>
        <v>0</v>
      </c>
      <c r="AO36" s="186" t="s">
        <v>265</v>
      </c>
      <c r="AP36" s="186" t="s">
        <v>273</v>
      </c>
      <c r="AQ36" s="190" t="str">
        <f>INDEX('[12]MATRIZ DE CALIFICACIÓN'!$D$4:$H$8,MID($AO36,1,1),MID($AP36,1,1))</f>
        <v>(3) ZONA DE RIESGO MODERADA
Asumir o Reducir el Riesgo</v>
      </c>
      <c r="AR36" s="190" t="s">
        <v>244</v>
      </c>
      <c r="AS36" s="190" t="s">
        <v>529</v>
      </c>
      <c r="AT36" s="190" t="s">
        <v>530</v>
      </c>
      <c r="AU36" s="190" t="s">
        <v>531</v>
      </c>
      <c r="AV36" s="206">
        <v>44013</v>
      </c>
      <c r="AW36" s="206">
        <v>44196</v>
      </c>
      <c r="AX36" s="205" t="s">
        <v>532</v>
      </c>
      <c r="AY36" s="179" t="s">
        <v>613</v>
      </c>
    </row>
    <row r="37" spans="1:51" s="104" customFormat="1" ht="53.25" customHeight="1" x14ac:dyDescent="0.2">
      <c r="A37" s="199"/>
      <c r="B37" s="201"/>
      <c r="C37" s="190"/>
      <c r="D37" s="192"/>
      <c r="E37" s="100"/>
      <c r="F37" s="101"/>
      <c r="G37" s="102"/>
      <c r="H37" s="201"/>
      <c r="I37" s="190"/>
      <c r="J37" s="190"/>
      <c r="K37" s="190"/>
      <c r="L37" s="190"/>
      <c r="M37" s="192"/>
      <c r="N37" s="100" t="s">
        <v>224</v>
      </c>
      <c r="O37" s="101" t="s">
        <v>225</v>
      </c>
      <c r="P37" s="101" t="s">
        <v>533</v>
      </c>
      <c r="Q37" s="101" t="s">
        <v>534</v>
      </c>
      <c r="R37" s="101" t="s">
        <v>228</v>
      </c>
      <c r="S37" s="101" t="s">
        <v>535</v>
      </c>
      <c r="T37" s="101" t="s">
        <v>536</v>
      </c>
      <c r="U37" s="101" t="s">
        <v>537</v>
      </c>
      <c r="V37" s="101" t="s">
        <v>538</v>
      </c>
      <c r="W37" s="103" t="s">
        <v>233</v>
      </c>
      <c r="X37" s="103" t="s">
        <v>234</v>
      </c>
      <c r="Y37" s="103" t="s">
        <v>235</v>
      </c>
      <c r="Z37" s="103" t="s">
        <v>236</v>
      </c>
      <c r="AA37" s="103" t="s">
        <v>263</v>
      </c>
      <c r="AB37" s="103" t="s">
        <v>238</v>
      </c>
      <c r="AC37" s="103" t="s">
        <v>239</v>
      </c>
      <c r="AD37" s="89">
        <f>SUM(IF($W37='[12]Evaluación Diseño Control'!$C$2,15)+IF($X37='[12]Evaluación Diseño Control'!$C$3,15)+IF($Y37='[12]Evaluación Diseño Control'!$C$4,15)+IF($Z37='[12]Evaluación Diseño Control'!$C$5,15,IF($Z37='[12]Evaluación Diseño Control'!$D$5,10))+IF($AA37='[12]Evaluación Diseño Control'!$C$6,15)+IF($AB37='[12]Evaluación Diseño Control'!$C$7,15)+IF($AC37='[12]Evaluación Diseño Control'!$C$8,10,IF($AC37='[12]Evaluación Diseño Control'!$D$8,5)))</f>
        <v>100</v>
      </c>
      <c r="AE37" s="89" t="str">
        <f>IF($AD37&gt;95,"FUERTE",IF($AD37&gt;85,"MODERADO","DÉBIL"))</f>
        <v>FUERTE</v>
      </c>
      <c r="AF37" s="101" t="s">
        <v>264</v>
      </c>
      <c r="AG37" s="89" t="str">
        <f>VLOOKUP(CONCATENATE($AE37,$AF37),'[12]Listas Nuevas'!$X$3:$Z$11,2,0)</f>
        <v>FUERTE</v>
      </c>
      <c r="AH37" s="89">
        <f>IF($AG37="FUERTE",100,IF($AG37="MODERADO",50,0))</f>
        <v>100</v>
      </c>
      <c r="AI37" s="96" t="str">
        <f>VLOOKUP(CONCATENATE($AE37,$AF37),'[12]Listas Nuevas'!$X$3:$Z$11,3,0)</f>
        <v>No</v>
      </c>
      <c r="AJ37" s="207"/>
      <c r="AK37" s="190"/>
      <c r="AL37" s="188"/>
      <c r="AM37" s="190"/>
      <c r="AN37" s="188"/>
      <c r="AO37" s="186"/>
      <c r="AP37" s="186"/>
      <c r="AQ37" s="190"/>
      <c r="AR37" s="190"/>
      <c r="AS37" s="190"/>
      <c r="AT37" s="190"/>
      <c r="AU37" s="190"/>
      <c r="AV37" s="190"/>
      <c r="AW37" s="190"/>
      <c r="AX37" s="205"/>
      <c r="AY37" s="185"/>
    </row>
    <row r="38" spans="1:51" s="104" customFormat="1" ht="53.25" customHeight="1" x14ac:dyDescent="0.2">
      <c r="A38" s="199"/>
      <c r="B38" s="201"/>
      <c r="C38" s="190"/>
      <c r="D38" s="192"/>
      <c r="E38" s="100"/>
      <c r="F38" s="101"/>
      <c r="G38" s="102"/>
      <c r="H38" s="201"/>
      <c r="I38" s="190"/>
      <c r="J38" s="190"/>
      <c r="K38" s="190"/>
      <c r="L38" s="190"/>
      <c r="M38" s="192"/>
      <c r="N38" s="100" t="s">
        <v>224</v>
      </c>
      <c r="O38" s="101" t="s">
        <v>225</v>
      </c>
      <c r="P38" s="101" t="s">
        <v>539</v>
      </c>
      <c r="Q38" s="101" t="s">
        <v>534</v>
      </c>
      <c r="R38" s="101" t="s">
        <v>228</v>
      </c>
      <c r="S38" s="101" t="s">
        <v>540</v>
      </c>
      <c r="T38" s="101" t="s">
        <v>541</v>
      </c>
      <c r="U38" s="101" t="s">
        <v>542</v>
      </c>
      <c r="V38" s="101" t="s">
        <v>543</v>
      </c>
      <c r="W38" s="103" t="s">
        <v>233</v>
      </c>
      <c r="X38" s="103" t="s">
        <v>234</v>
      </c>
      <c r="Y38" s="103" t="s">
        <v>235</v>
      </c>
      <c r="Z38" s="103" t="s">
        <v>236</v>
      </c>
      <c r="AA38" s="103" t="s">
        <v>263</v>
      </c>
      <c r="AB38" s="103" t="s">
        <v>238</v>
      </c>
      <c r="AC38" s="103" t="s">
        <v>239</v>
      </c>
      <c r="AD38" s="89">
        <f>SUM(IF($W38='[12]Evaluación Diseño Control'!$C$2,15)+IF($X38='[12]Evaluación Diseño Control'!$C$3,15)+IF($Y38='[12]Evaluación Diseño Control'!$C$4,15)+IF($Z38='[12]Evaluación Diseño Control'!$C$5,15,IF($Z38='[12]Evaluación Diseño Control'!$D$5,10))+IF($AA38='[12]Evaluación Diseño Control'!$C$6,15)+IF($AB38='[12]Evaluación Diseño Control'!$C$7,15)+IF($AC38='[12]Evaluación Diseño Control'!$C$8,10,IF($AC38='[12]Evaluación Diseño Control'!$D$8,5)))</f>
        <v>100</v>
      </c>
      <c r="AE38" s="89" t="str">
        <f>IF($AD38&gt;95,"FUERTE",IF($AD38&gt;85,"MODERADO","DÉBIL"))</f>
        <v>FUERTE</v>
      </c>
      <c r="AF38" s="101" t="s">
        <v>264</v>
      </c>
      <c r="AG38" s="89" t="str">
        <f>VLOOKUP(CONCATENATE($AE38,$AF38),'[12]Listas Nuevas'!$X$3:$Z$11,2,0)</f>
        <v>FUERTE</v>
      </c>
      <c r="AH38" s="89">
        <f>IF($AG38="FUERTE",100,IF($AG38="MODERADO",50,0))</f>
        <v>100</v>
      </c>
      <c r="AI38" s="96" t="str">
        <f>VLOOKUP(CONCATENATE($AE38,$AF38),'[12]Listas Nuevas'!$X$3:$Z$11,3,0)</f>
        <v>No</v>
      </c>
      <c r="AJ38" s="207"/>
      <c r="AK38" s="190"/>
      <c r="AL38" s="188"/>
      <c r="AM38" s="190"/>
      <c r="AN38" s="188"/>
      <c r="AO38" s="186"/>
      <c r="AP38" s="186"/>
      <c r="AQ38" s="190"/>
      <c r="AR38" s="190"/>
      <c r="AS38" s="190"/>
      <c r="AT38" s="190"/>
      <c r="AU38" s="190"/>
      <c r="AV38" s="190"/>
      <c r="AW38" s="190"/>
      <c r="AX38" s="205"/>
      <c r="AY38" s="185"/>
    </row>
    <row r="39" spans="1:51" s="104" customFormat="1" ht="45" customHeight="1" x14ac:dyDescent="0.2">
      <c r="A39" s="199"/>
      <c r="B39" s="201"/>
      <c r="C39" s="190"/>
      <c r="D39" s="192"/>
      <c r="E39" s="100"/>
      <c r="F39" s="101"/>
      <c r="G39" s="102"/>
      <c r="H39" s="201"/>
      <c r="I39" s="190"/>
      <c r="J39" s="190"/>
      <c r="K39" s="190"/>
      <c r="L39" s="190"/>
      <c r="M39" s="192"/>
      <c r="N39" s="100" t="s">
        <v>544</v>
      </c>
      <c r="O39" s="101" t="s">
        <v>225</v>
      </c>
      <c r="P39" s="101" t="s">
        <v>545</v>
      </c>
      <c r="Q39" s="101" t="s">
        <v>546</v>
      </c>
      <c r="R39" s="101" t="s">
        <v>228</v>
      </c>
      <c r="S39" s="101" t="s">
        <v>547</v>
      </c>
      <c r="T39" s="101" t="s">
        <v>548</v>
      </c>
      <c r="U39" s="101" t="s">
        <v>549</v>
      </c>
      <c r="V39" s="101" t="s">
        <v>550</v>
      </c>
      <c r="W39" s="103" t="s">
        <v>233</v>
      </c>
      <c r="X39" s="103" t="s">
        <v>234</v>
      </c>
      <c r="Y39" s="103" t="s">
        <v>235</v>
      </c>
      <c r="Z39" s="103" t="s">
        <v>236</v>
      </c>
      <c r="AA39" s="103" t="s">
        <v>263</v>
      </c>
      <c r="AB39" s="103" t="s">
        <v>238</v>
      </c>
      <c r="AC39" s="103" t="s">
        <v>239</v>
      </c>
      <c r="AD39" s="89">
        <f>SUM(IF($W39='[12]Evaluación Diseño Control'!$C$2,15)+IF($X39='[12]Evaluación Diseño Control'!$C$3,15)+IF($Y39='[12]Evaluación Diseño Control'!$C$4,15)+IF($Z39='[12]Evaluación Diseño Control'!$C$5,15,IF($Z39='[12]Evaluación Diseño Control'!$D$5,10))+IF($AA39='[12]Evaluación Diseño Control'!$C$6,15)+IF($AB39='[12]Evaluación Diseño Control'!$C$7,15)+IF($AC39='[12]Evaluación Diseño Control'!$C$8,10,IF($AC39='[12]Evaluación Diseño Control'!$D$8,5)))</f>
        <v>100</v>
      </c>
      <c r="AE39" s="89" t="str">
        <f>IF($AD39&gt;95,"FUERTE",IF($AD39&gt;85,"MODERADO","DÉBIL"))</f>
        <v>FUERTE</v>
      </c>
      <c r="AF39" s="101" t="s">
        <v>264</v>
      </c>
      <c r="AG39" s="89" t="str">
        <f>VLOOKUP(CONCATENATE($AE39,$AF39),'[12]Listas Nuevas'!$X$3:$Z$11,2,0)</f>
        <v>FUERTE</v>
      </c>
      <c r="AH39" s="89">
        <f>IF($AG39="FUERTE",100,IF($AG39="MODERADO",50,0))</f>
        <v>100</v>
      </c>
      <c r="AI39" s="96" t="str">
        <f>VLOOKUP(CONCATENATE($AE39,$AF39),'[12]Listas Nuevas'!$X$3:$Z$11,3,0)</f>
        <v>No</v>
      </c>
      <c r="AJ39" s="207"/>
      <c r="AK39" s="190"/>
      <c r="AL39" s="188"/>
      <c r="AM39" s="190"/>
      <c r="AN39" s="188"/>
      <c r="AO39" s="186"/>
      <c r="AP39" s="186"/>
      <c r="AQ39" s="190"/>
      <c r="AR39" s="190"/>
      <c r="AS39" s="190"/>
      <c r="AT39" s="190"/>
      <c r="AU39" s="190"/>
      <c r="AV39" s="190"/>
      <c r="AW39" s="190"/>
      <c r="AX39" s="205"/>
      <c r="AY39" s="180"/>
    </row>
    <row r="40" spans="1:51" ht="75.75" customHeight="1" x14ac:dyDescent="0.2">
      <c r="A40" s="105" t="s">
        <v>551</v>
      </c>
      <c r="B40" s="130" t="s">
        <v>552</v>
      </c>
      <c r="C40" s="101" t="s">
        <v>553</v>
      </c>
      <c r="D40" s="106" t="s">
        <v>219</v>
      </c>
      <c r="E40" s="139"/>
      <c r="F40" s="140"/>
      <c r="G40" s="141"/>
      <c r="H40" s="130" t="s">
        <v>554</v>
      </c>
      <c r="I40" s="101" t="s">
        <v>555</v>
      </c>
      <c r="J40" s="101" t="s">
        <v>314</v>
      </c>
      <c r="K40" s="101">
        <f>VLOOKUP($J40,'[13]Listas Nuevas'!$L$2:$N$6,2,0)</f>
        <v>1</v>
      </c>
      <c r="L40" s="101" t="s">
        <v>273</v>
      </c>
      <c r="M40" s="106" t="str">
        <f>INDEX('[13]MATRIZ DE CALIFICACIÓN'!$D$4:$H$8,MID($K40,1,1),MID($L40,1,1))</f>
        <v>(3) ZONA DE RIESGO MODERADA
Asumir o Reducir el Riesgo</v>
      </c>
      <c r="N40" s="100" t="s">
        <v>224</v>
      </c>
      <c r="O40" s="107" t="s">
        <v>225</v>
      </c>
      <c r="P40" s="101" t="s">
        <v>556</v>
      </c>
      <c r="Q40" s="101" t="s">
        <v>557</v>
      </c>
      <c r="R40" s="101" t="s">
        <v>228</v>
      </c>
      <c r="S40" s="101" t="s">
        <v>558</v>
      </c>
      <c r="T40" s="101" t="s">
        <v>559</v>
      </c>
      <c r="U40" s="101" t="s">
        <v>560</v>
      </c>
      <c r="V40" s="101" t="s">
        <v>561</v>
      </c>
      <c r="W40" s="101" t="s">
        <v>233</v>
      </c>
      <c r="X40" s="101" t="s">
        <v>234</v>
      </c>
      <c r="Y40" s="101" t="s">
        <v>235</v>
      </c>
      <c r="Z40" s="101" t="s">
        <v>236</v>
      </c>
      <c r="AA40" s="101" t="s">
        <v>263</v>
      </c>
      <c r="AB40" s="101" t="s">
        <v>238</v>
      </c>
      <c r="AC40" s="101" t="s">
        <v>239</v>
      </c>
      <c r="AD40" s="89">
        <f>SUM(IF($W40='[12]Evaluación Diseño Control'!$C$2,15)+IF($X40='[12]Evaluación Diseño Control'!$C$3,15)+IF($Y40='[12]Evaluación Diseño Control'!$C$4,15)+IF($Z40='[12]Evaluación Diseño Control'!$C$5,15,IF($Z40='[12]Evaluación Diseño Control'!$D$5,10))+IF($AA40='[12]Evaluación Diseño Control'!$C$6,15)+IF($AB40='[12]Evaluación Diseño Control'!$C$7,15)+IF($AC40='[12]Evaluación Diseño Control'!$C$8,10,IF($AC40='[12]Evaluación Diseño Control'!$D$8,5)))</f>
        <v>100</v>
      </c>
      <c r="AE40" s="101" t="str">
        <f>IF($AB40&gt;95,"FUERTE",IF($AB40&gt;85,"MODERADO","DÉBIL"))</f>
        <v>FUERTE</v>
      </c>
      <c r="AF40" s="101" t="str">
        <f>IF($AB40&gt;95,"FUERTE",IF($AB40&gt;85,"MODERADO","DÉBIL"))</f>
        <v>FUERTE</v>
      </c>
      <c r="AG40" s="101" t="str">
        <f>VLOOKUP(CONCATENATE($AE40,$AF40),'[13]Listas Nuevas'!$X$3:$Z$11,2,0)</f>
        <v>FUERTE</v>
      </c>
      <c r="AH40" s="101">
        <f t="shared" ref="AH40:AH46" si="6">IF($AE40="FUERTE",100,IF($AE40="MODERADO",50,0))</f>
        <v>100</v>
      </c>
      <c r="AI40" s="96" t="str">
        <f>VLOOKUP(CONCATENATE($AE40,$AF40),'[12]Listas Nuevas'!$X$3:$Z$11,3,0)</f>
        <v>No</v>
      </c>
      <c r="AJ40" s="108" t="s">
        <v>264</v>
      </c>
      <c r="AK40" s="101" t="s">
        <v>241</v>
      </c>
      <c r="AL40" s="101">
        <f>IFERROR(VLOOKUP(CONCATENATE(AJ40,AK40),'[13]Listas Nuevas'!$AC$6:$AD$7,2,0),0)</f>
        <v>2</v>
      </c>
      <c r="AM40" s="101" t="s">
        <v>242</v>
      </c>
      <c r="AN40" s="101">
        <f>IFERROR(VLOOKUP(CONCATENATE(AJ40,AM40),'[13]Listas Nuevas'!$AE$6:AK187,2,0),0)</f>
        <v>0</v>
      </c>
      <c r="AO40" s="101" t="s">
        <v>265</v>
      </c>
      <c r="AP40" s="101" t="s">
        <v>273</v>
      </c>
      <c r="AQ40" s="101" t="str">
        <f>INDEX('[13]MATRIZ DE CALIFICACIÓN'!$D$4:$H$8,MID($AO40,1,1),MID($AP40,1,1))</f>
        <v>(3) ZONA DE RIESGO MODERADA
Asumir o Reducir el Riesgo</v>
      </c>
      <c r="AR40" s="101" t="s">
        <v>244</v>
      </c>
      <c r="AS40" s="101" t="s">
        <v>349</v>
      </c>
      <c r="AT40" s="101" t="s">
        <v>350</v>
      </c>
      <c r="AU40" s="101" t="s">
        <v>351</v>
      </c>
      <c r="AV40" s="147">
        <v>44044</v>
      </c>
      <c r="AW40" s="147">
        <v>44166</v>
      </c>
      <c r="AX40" s="102" t="s">
        <v>352</v>
      </c>
      <c r="AY40" s="137" t="s">
        <v>613</v>
      </c>
    </row>
    <row r="41" spans="1:51" ht="39" customHeight="1" x14ac:dyDescent="0.2">
      <c r="A41" s="199" t="s">
        <v>562</v>
      </c>
      <c r="B41" s="201" t="s">
        <v>563</v>
      </c>
      <c r="C41" s="190" t="s">
        <v>564</v>
      </c>
      <c r="D41" s="192" t="s">
        <v>565</v>
      </c>
      <c r="E41" s="204"/>
      <c r="F41" s="190"/>
      <c r="G41" s="205"/>
      <c r="H41" s="201" t="s">
        <v>566</v>
      </c>
      <c r="I41" s="190" t="s">
        <v>567</v>
      </c>
      <c r="J41" s="190" t="s">
        <v>254</v>
      </c>
      <c r="K41" s="190">
        <f>VLOOKUP($J41,'[1]Listas Nuevas'!$L$2:$N$6,2,0)</f>
        <v>3</v>
      </c>
      <c r="L41" s="190" t="s">
        <v>273</v>
      </c>
      <c r="M41" s="192" t="str">
        <f>INDEX('[14]MATRIZ DE CALIFICACIÓN'!$D$4:$H$8,MID($K41,1,1),MID($L41,1,1))</f>
        <v>(9) ZONA DE RIESGO ALTA
Reducir, Evitar, Compartir o Transferir el Riesgo</v>
      </c>
      <c r="N41" s="100" t="s">
        <v>224</v>
      </c>
      <c r="O41" s="101" t="s">
        <v>568</v>
      </c>
      <c r="P41" s="101" t="s">
        <v>569</v>
      </c>
      <c r="Q41" s="89" t="s">
        <v>570</v>
      </c>
      <c r="R41" s="89" t="s">
        <v>228</v>
      </c>
      <c r="S41" s="89" t="s">
        <v>571</v>
      </c>
      <c r="T41" s="89" t="s">
        <v>572</v>
      </c>
      <c r="U41" s="89" t="s">
        <v>573</v>
      </c>
      <c r="V41" s="89" t="s">
        <v>574</v>
      </c>
      <c r="W41" s="90" t="s">
        <v>233</v>
      </c>
      <c r="X41" s="90" t="s">
        <v>234</v>
      </c>
      <c r="Y41" s="90" t="s">
        <v>235</v>
      </c>
      <c r="Z41" s="90" t="s">
        <v>236</v>
      </c>
      <c r="AA41" s="90" t="s">
        <v>263</v>
      </c>
      <c r="AB41" s="90" t="s">
        <v>238</v>
      </c>
      <c r="AC41" s="90" t="s">
        <v>239</v>
      </c>
      <c r="AD41" s="89">
        <f>SUM(IF($W41='[9]Evaluación Diseño Control'!$C$2,15)+IF($X41='[9]Evaluación Diseño Control'!$C$3,15)+IF($Y41='[9]Evaluación Diseño Control'!$C$4,15)+IF($Z41='[9]Evaluación Diseño Control'!$C$5,15,IF($Z41='[9]Evaluación Diseño Control'!$D$5,10))+IF($AA41='[9]Evaluación Diseño Control'!$C$6,15)+IF($AB41='[9]Evaluación Diseño Control'!$C$7,15)+IF($AC41='[9]Evaluación Diseño Control'!$C$8,10,IF($AC41='[9]Evaluación Diseño Control'!$D$8,5)))</f>
        <v>100</v>
      </c>
      <c r="AE41" s="89" t="str">
        <f>IF($AD41&gt;95,"FUERTE",IF($AD41&gt;85,"MODERADO","DÉBIL"))</f>
        <v>FUERTE</v>
      </c>
      <c r="AF41" s="90" t="s">
        <v>264</v>
      </c>
      <c r="AG41" s="91" t="str">
        <f>VLOOKUP(CONCATENATE($AE41,$AF41),'[15]Listas Nuevas'!$X$3:$Z$11,2,0)</f>
        <v>FUERTE</v>
      </c>
      <c r="AH41" s="91">
        <f t="shared" si="6"/>
        <v>100</v>
      </c>
      <c r="AI41" s="93" t="str">
        <f>VLOOKUP(CONCATENATE($AE41,$AF41),'[15]Listas Nuevas'!$X$3:$Z$11,3,0)</f>
        <v>No</v>
      </c>
      <c r="AJ41" s="194" t="s">
        <v>264</v>
      </c>
      <c r="AK41" s="196" t="s">
        <v>241</v>
      </c>
      <c r="AL41" s="188">
        <f>IFERROR(VLOOKUP(CONCATENATE(AJ41,AK41),'[16]Listas Nuevas'!$AC$6:$AD$7,2,0),0)</f>
        <v>2</v>
      </c>
      <c r="AM41" s="203" t="s">
        <v>242</v>
      </c>
      <c r="AN41" s="188">
        <f>IFERROR(VLOOKUP(CONCATENATE(AJ41,AM41),'[17]Listas Nuevas'!$AE$6:AK238,2,0),0)</f>
        <v>0</v>
      </c>
      <c r="AO41" s="203" t="s">
        <v>265</v>
      </c>
      <c r="AP41" s="196" t="s">
        <v>273</v>
      </c>
      <c r="AQ41" s="188" t="str">
        <f>INDEX('[14]MATRIZ DE CALIFICACIÓN'!$D$4:$H$8,MID($AO41,1,1),MID($AP41,1,1))</f>
        <v>(3) ZONA DE RIESGO MODERADA
Asumir o Reducir el Riesgo</v>
      </c>
      <c r="AR41" s="198" t="s">
        <v>244</v>
      </c>
      <c r="AS41" s="101" t="s">
        <v>575</v>
      </c>
      <c r="AT41" s="101" t="s">
        <v>576</v>
      </c>
      <c r="AU41" s="101" t="s">
        <v>577</v>
      </c>
      <c r="AV41" s="151">
        <v>44185</v>
      </c>
      <c r="AW41" s="151">
        <v>44550</v>
      </c>
      <c r="AX41" s="102" t="s">
        <v>578</v>
      </c>
      <c r="AY41" s="179" t="s">
        <v>613</v>
      </c>
    </row>
    <row r="42" spans="1:51" ht="46.5" customHeight="1" x14ac:dyDescent="0.2">
      <c r="A42" s="199"/>
      <c r="B42" s="201"/>
      <c r="C42" s="190"/>
      <c r="D42" s="192"/>
      <c r="E42" s="204"/>
      <c r="F42" s="190"/>
      <c r="G42" s="205"/>
      <c r="H42" s="201"/>
      <c r="I42" s="190"/>
      <c r="J42" s="190"/>
      <c r="K42" s="190"/>
      <c r="L42" s="190"/>
      <c r="M42" s="192"/>
      <c r="N42" s="100" t="s">
        <v>224</v>
      </c>
      <c r="O42" s="101" t="s">
        <v>568</v>
      </c>
      <c r="P42" s="101" t="s">
        <v>579</v>
      </c>
      <c r="Q42" s="89" t="s">
        <v>580</v>
      </c>
      <c r="R42" s="89" t="s">
        <v>228</v>
      </c>
      <c r="S42" s="89" t="s">
        <v>581</v>
      </c>
      <c r="T42" s="89" t="s">
        <v>582</v>
      </c>
      <c r="U42" s="89" t="s">
        <v>583</v>
      </c>
      <c r="V42" s="89" t="s">
        <v>584</v>
      </c>
      <c r="W42" s="90" t="s">
        <v>233</v>
      </c>
      <c r="X42" s="90" t="s">
        <v>234</v>
      </c>
      <c r="Y42" s="90" t="s">
        <v>235</v>
      </c>
      <c r="Z42" s="90" t="s">
        <v>236</v>
      </c>
      <c r="AA42" s="90" t="s">
        <v>263</v>
      </c>
      <c r="AB42" s="90" t="s">
        <v>238</v>
      </c>
      <c r="AC42" s="90" t="s">
        <v>239</v>
      </c>
      <c r="AD42" s="89">
        <f>SUM(IF($W42='[9]Evaluación Diseño Control'!$C$2,15)+IF($X42='[9]Evaluación Diseño Control'!$C$3,15)+IF($Y42='[9]Evaluación Diseño Control'!$C$4,15)+IF($Z42='[9]Evaluación Diseño Control'!$C$5,15,IF($Z42='[9]Evaluación Diseño Control'!$D$5,10))+IF($AA42='[9]Evaluación Diseño Control'!$C$6,15)+IF($AB42='[9]Evaluación Diseño Control'!$C$7,15)+IF($AC42='[9]Evaluación Diseño Control'!$C$8,10,IF($AC42='[9]Evaluación Diseño Control'!$D$8,5)))</f>
        <v>100</v>
      </c>
      <c r="AE42" s="89" t="str">
        <f>IF($AD42&gt;95,"FUERTE",IF($AD42&gt;85,"MODERADO","DÉBIL"))</f>
        <v>FUERTE</v>
      </c>
      <c r="AF42" s="90" t="s">
        <v>264</v>
      </c>
      <c r="AG42" s="91" t="str">
        <f>VLOOKUP(CONCATENATE($AE42,$AF42),'[15]Listas Nuevas'!$X$3:$Z$11,2,0)</f>
        <v>FUERTE</v>
      </c>
      <c r="AH42" s="91">
        <f t="shared" si="6"/>
        <v>100</v>
      </c>
      <c r="AI42" s="93" t="str">
        <f>VLOOKUP(CONCATENATE($AE42,$AF42),'[15]Listas Nuevas'!$X$3:$Z$11,3,0)</f>
        <v>No</v>
      </c>
      <c r="AJ42" s="194"/>
      <c r="AK42" s="196"/>
      <c r="AL42" s="188"/>
      <c r="AM42" s="203"/>
      <c r="AN42" s="188"/>
      <c r="AO42" s="203"/>
      <c r="AP42" s="196"/>
      <c r="AQ42" s="188"/>
      <c r="AR42" s="198"/>
      <c r="AS42" s="150"/>
      <c r="AT42" s="152"/>
      <c r="AU42" s="152"/>
      <c r="AV42" s="152"/>
      <c r="AW42" s="152"/>
      <c r="AX42" s="153"/>
      <c r="AY42" s="180"/>
    </row>
    <row r="43" spans="1:51" ht="42" customHeight="1" x14ac:dyDescent="0.2">
      <c r="A43" s="199" t="s">
        <v>562</v>
      </c>
      <c r="B43" s="201" t="s">
        <v>585</v>
      </c>
      <c r="C43" s="190" t="s">
        <v>585</v>
      </c>
      <c r="D43" s="192" t="s">
        <v>565</v>
      </c>
      <c r="E43" s="204"/>
      <c r="F43" s="190"/>
      <c r="G43" s="205"/>
      <c r="H43" s="201" t="s">
        <v>566</v>
      </c>
      <c r="I43" s="190" t="s">
        <v>567</v>
      </c>
      <c r="J43" s="190" t="s">
        <v>254</v>
      </c>
      <c r="K43" s="190">
        <f>VLOOKUP($J43,'[1]Listas Nuevas'!$L$2:$N$6,2,0)</f>
        <v>3</v>
      </c>
      <c r="L43" s="190" t="s">
        <v>273</v>
      </c>
      <c r="M43" s="192" t="str">
        <f>INDEX('[14]MATRIZ DE CALIFICACIÓN'!$D$4:$H$8,MID($K43,1,1),MID($L43,1,1))</f>
        <v>(9) ZONA DE RIESGO ALTA
Reducir, Evitar, Compartir o Transferir el Riesgo</v>
      </c>
      <c r="N43" s="100" t="s">
        <v>224</v>
      </c>
      <c r="O43" s="101" t="s">
        <v>568</v>
      </c>
      <c r="P43" s="101" t="s">
        <v>586</v>
      </c>
      <c r="Q43" s="89" t="s">
        <v>587</v>
      </c>
      <c r="R43" s="89" t="s">
        <v>228</v>
      </c>
      <c r="S43" s="89" t="s">
        <v>571</v>
      </c>
      <c r="T43" s="89" t="s">
        <v>572</v>
      </c>
      <c r="U43" s="89" t="s">
        <v>573</v>
      </c>
      <c r="V43" s="89" t="s">
        <v>574</v>
      </c>
      <c r="W43" s="90" t="s">
        <v>233</v>
      </c>
      <c r="X43" s="90" t="s">
        <v>234</v>
      </c>
      <c r="Y43" s="90" t="s">
        <v>235</v>
      </c>
      <c r="Z43" s="90" t="s">
        <v>236</v>
      </c>
      <c r="AA43" s="90" t="s">
        <v>263</v>
      </c>
      <c r="AB43" s="90" t="s">
        <v>238</v>
      </c>
      <c r="AC43" s="90" t="s">
        <v>239</v>
      </c>
      <c r="AD43" s="89">
        <f>SUM(IF($W43='[9]Evaluación Diseño Control'!$C$2,15)+IF($X43='[9]Evaluación Diseño Control'!$C$3,15)+IF($Y43='[9]Evaluación Diseño Control'!$C$4,15)+IF($Z43='[9]Evaluación Diseño Control'!$C$5,15,IF($Z43='[9]Evaluación Diseño Control'!$D$5,10))+IF($AA43='[9]Evaluación Diseño Control'!$C$6,15)+IF($AB43='[9]Evaluación Diseño Control'!$C$7,15)+IF($AC43='[9]Evaluación Diseño Control'!$C$8,10,IF($AC43='[9]Evaluación Diseño Control'!$D$8,5)))</f>
        <v>100</v>
      </c>
      <c r="AE43" s="89" t="str">
        <f>IF($AD43&gt;95,"FUERTE",IF($AD43&gt;85,"MODERADO","DÉBIL"))</f>
        <v>FUERTE</v>
      </c>
      <c r="AF43" s="90" t="s">
        <v>264</v>
      </c>
      <c r="AG43" s="91" t="str">
        <f>VLOOKUP(CONCATENATE($AE43,$AF43),'[15]Listas Nuevas'!$X$3:$Z$11,2,0)</f>
        <v>FUERTE</v>
      </c>
      <c r="AH43" s="91">
        <f t="shared" si="6"/>
        <v>100</v>
      </c>
      <c r="AI43" s="93" t="str">
        <f>VLOOKUP(CONCATENATE($AE43,$AF43),'[15]Listas Nuevas'!$X$3:$Z$11,3,0)</f>
        <v>No</v>
      </c>
      <c r="AJ43" s="194" t="s">
        <v>264</v>
      </c>
      <c r="AK43" s="196" t="s">
        <v>241</v>
      </c>
      <c r="AL43" s="188">
        <f>IFERROR(VLOOKUP(CONCATENATE(AJ43,AK43),'[16]Listas Nuevas'!$AC$6:$AD$7,2,0),0)</f>
        <v>2</v>
      </c>
      <c r="AM43" s="203" t="s">
        <v>242</v>
      </c>
      <c r="AN43" s="188">
        <f>IFERROR(VLOOKUP(CONCATENATE(AJ43,AM43),'[17]Listas Nuevas'!$AE$6:AK240,2,0),0)</f>
        <v>0</v>
      </c>
      <c r="AO43" s="203" t="s">
        <v>265</v>
      </c>
      <c r="AP43" s="196" t="s">
        <v>273</v>
      </c>
      <c r="AQ43" s="188" t="str">
        <f>INDEX('[14]MATRIZ DE CALIFICACIÓN'!$D$4:$H$8,MID($AO43,1,1),MID($AP43,1,1))</f>
        <v>(3) ZONA DE RIESGO MODERADA
Asumir o Reducir el Riesgo</v>
      </c>
      <c r="AR43" s="198" t="s">
        <v>244</v>
      </c>
      <c r="AS43" s="101" t="s">
        <v>575</v>
      </c>
      <c r="AT43" s="101" t="s">
        <v>576</v>
      </c>
      <c r="AU43" s="101" t="s">
        <v>577</v>
      </c>
      <c r="AV43" s="151">
        <v>44185</v>
      </c>
      <c r="AW43" s="151">
        <v>44550</v>
      </c>
      <c r="AX43" s="102" t="s">
        <v>578</v>
      </c>
      <c r="AY43" s="179" t="s">
        <v>613</v>
      </c>
    </row>
    <row r="44" spans="1:51" ht="63.75" customHeight="1" x14ac:dyDescent="0.2">
      <c r="A44" s="199"/>
      <c r="B44" s="201"/>
      <c r="C44" s="190"/>
      <c r="D44" s="192"/>
      <c r="E44" s="204"/>
      <c r="F44" s="190"/>
      <c r="G44" s="205"/>
      <c r="H44" s="201"/>
      <c r="I44" s="190"/>
      <c r="J44" s="190"/>
      <c r="K44" s="190"/>
      <c r="L44" s="190"/>
      <c r="M44" s="192"/>
      <c r="N44" s="100" t="s">
        <v>224</v>
      </c>
      <c r="O44" s="101" t="s">
        <v>568</v>
      </c>
      <c r="P44" s="101" t="s">
        <v>588</v>
      </c>
      <c r="Q44" s="89" t="s">
        <v>589</v>
      </c>
      <c r="R44" s="89" t="s">
        <v>228</v>
      </c>
      <c r="S44" s="89" t="s">
        <v>590</v>
      </c>
      <c r="T44" s="109" t="s">
        <v>591</v>
      </c>
      <c r="U44" s="89" t="s">
        <v>592</v>
      </c>
      <c r="V44" s="89" t="s">
        <v>593</v>
      </c>
      <c r="W44" s="90" t="s">
        <v>233</v>
      </c>
      <c r="X44" s="90" t="s">
        <v>234</v>
      </c>
      <c r="Y44" s="90" t="s">
        <v>235</v>
      </c>
      <c r="Z44" s="90" t="s">
        <v>236</v>
      </c>
      <c r="AA44" s="90" t="s">
        <v>263</v>
      </c>
      <c r="AB44" s="90" t="s">
        <v>238</v>
      </c>
      <c r="AC44" s="90" t="s">
        <v>239</v>
      </c>
      <c r="AD44" s="89">
        <f>SUM(IF($W44='[9]Evaluación Diseño Control'!$C$2,15)+IF($X44='[9]Evaluación Diseño Control'!$C$3,15)+IF($Y44='[9]Evaluación Diseño Control'!$C$4,15)+IF($Z44='[9]Evaluación Diseño Control'!$C$5,15,IF($Z44='[9]Evaluación Diseño Control'!$D$5,10))+IF($AA44='[9]Evaluación Diseño Control'!$C$6,15)+IF($AB44='[9]Evaluación Diseño Control'!$C$7,15)+IF($AC44='[9]Evaluación Diseño Control'!$C$8,10,IF($AC44='[9]Evaluación Diseño Control'!$D$8,5)))</f>
        <v>100</v>
      </c>
      <c r="AE44" s="89" t="str">
        <f>IF($AD44&gt;95,"FUERTE",IF($AD44&gt;85,"MODERADO","DÉBIL"))</f>
        <v>FUERTE</v>
      </c>
      <c r="AF44" s="90" t="s">
        <v>264</v>
      </c>
      <c r="AG44" s="91" t="str">
        <f>VLOOKUP(CONCATENATE($AE44,$AF44),'[15]Listas Nuevas'!$X$3:$Z$11,2,0)</f>
        <v>FUERTE</v>
      </c>
      <c r="AH44" s="91">
        <f t="shared" si="6"/>
        <v>100</v>
      </c>
      <c r="AI44" s="93" t="str">
        <f>VLOOKUP(CONCATENATE($AE44,$AF44),'[15]Listas Nuevas'!$X$3:$Z$11,3,0)</f>
        <v>No</v>
      </c>
      <c r="AJ44" s="194"/>
      <c r="AK44" s="196"/>
      <c r="AL44" s="188"/>
      <c r="AM44" s="203"/>
      <c r="AN44" s="188"/>
      <c r="AO44" s="203"/>
      <c r="AP44" s="196"/>
      <c r="AQ44" s="188"/>
      <c r="AR44" s="198"/>
      <c r="AS44" s="101"/>
      <c r="AT44" s="107"/>
      <c r="AU44" s="107"/>
      <c r="AV44" s="154"/>
      <c r="AW44" s="154"/>
      <c r="AX44" s="155"/>
      <c r="AY44" s="180"/>
    </row>
    <row r="45" spans="1:51" ht="58.5" customHeight="1" x14ac:dyDescent="0.2">
      <c r="A45" s="199" t="s">
        <v>594</v>
      </c>
      <c r="B45" s="201" t="s">
        <v>595</v>
      </c>
      <c r="C45" s="190" t="s">
        <v>596</v>
      </c>
      <c r="D45" s="192" t="s">
        <v>219</v>
      </c>
      <c r="E45" s="100"/>
      <c r="F45" s="101"/>
      <c r="G45" s="102"/>
      <c r="H45" s="201" t="s">
        <v>597</v>
      </c>
      <c r="I45" s="190" t="s">
        <v>598</v>
      </c>
      <c r="J45" s="190" t="s">
        <v>521</v>
      </c>
      <c r="K45" s="190">
        <f>VLOOKUP($J45,'[18]Listas Nuevas'!$L$2:$N$6,2,0)</f>
        <v>2</v>
      </c>
      <c r="L45" s="190" t="s">
        <v>223</v>
      </c>
      <c r="M45" s="192" t="str">
        <f>INDEX('[18]MATRIZ DE CALIFICACIÓN'!$D$4:$H$8,MID($K45,1,1),MID($L45,1,1))</f>
        <v>(8) ZONA DE RIESGO ALTA
Reducir, Evitar, Compartir o Transferir el Riesgo</v>
      </c>
      <c r="N45" s="100" t="s">
        <v>224</v>
      </c>
      <c r="O45" s="101" t="s">
        <v>225</v>
      </c>
      <c r="P45" s="101" t="s">
        <v>599</v>
      </c>
      <c r="Q45" s="89" t="s">
        <v>600</v>
      </c>
      <c r="R45" s="89" t="s">
        <v>228</v>
      </c>
      <c r="S45" s="89" t="s">
        <v>601</v>
      </c>
      <c r="T45" s="89" t="s">
        <v>602</v>
      </c>
      <c r="U45" s="89" t="s">
        <v>603</v>
      </c>
      <c r="V45" s="89" t="s">
        <v>604</v>
      </c>
      <c r="W45" s="90" t="s">
        <v>233</v>
      </c>
      <c r="X45" s="90" t="s">
        <v>234</v>
      </c>
      <c r="Y45" s="90" t="s">
        <v>235</v>
      </c>
      <c r="Z45" s="90" t="s">
        <v>236</v>
      </c>
      <c r="AA45" s="90" t="s">
        <v>263</v>
      </c>
      <c r="AB45" s="90" t="s">
        <v>238</v>
      </c>
      <c r="AC45" s="90" t="s">
        <v>239</v>
      </c>
      <c r="AD45" s="91">
        <f>SUM(IF($W45='[18]Evaluación Diseño Control'!$C$2,15)+IF($X45='[18]Evaluación Diseño Control'!$C$3,15)+IF($Y45='[18]Evaluación Diseño Control'!$C$4,15)+IF($Z45='[18]Evaluación Diseño Control'!$C$5,15,IF($X45='[18]Evaluación Diseño Control'!$D$5,10))+IF($AA45='[18]Evaluación Diseño Control'!$C$6,15)+IF($AB45='[18]Evaluación Diseño Control'!$C$7,15)+IF($AC45='[18]Evaluación Diseño Control'!$C$8,10,IF($AA45='[18]Evaluación Diseño Control'!$D$8,5)))</f>
        <v>100</v>
      </c>
      <c r="AE45" s="91" t="str">
        <f>IF($AB45&gt;95,"FUERTE",IF($AB45&gt;85,"MODERADO","DÉBIL"))</f>
        <v>FUERTE</v>
      </c>
      <c r="AF45" s="90" t="s">
        <v>264</v>
      </c>
      <c r="AG45" s="91" t="str">
        <f>VLOOKUP(CONCATENATE($AE45,$AF45),'[18]Listas Nuevas'!$X$3:$Z$11,2,0)</f>
        <v>FUERTE</v>
      </c>
      <c r="AH45" s="91">
        <f t="shared" si="6"/>
        <v>100</v>
      </c>
      <c r="AI45" s="93" t="str">
        <f>VLOOKUP(CONCATENATE($AE45,$AF45),'[18]Listas Nuevas'!$X$3:$Z$11,3,0)</f>
        <v>No</v>
      </c>
      <c r="AJ45" s="194" t="s">
        <v>264</v>
      </c>
      <c r="AK45" s="196" t="s">
        <v>241</v>
      </c>
      <c r="AL45" s="188">
        <f>IFERROR(VLOOKUP(CONCATENATE(AJ45,AK45),'[18]Listas Nuevas'!$AC$6:$AD$7,2,0),0)</f>
        <v>2</v>
      </c>
      <c r="AM45" s="196" t="s">
        <v>406</v>
      </c>
      <c r="AN45" s="188">
        <f>IFERROR(VLOOKUP(CONCATENATE(AJ45,AM45),'[18]Listas Nuevas'!$AE$6:AK205,2,0),0)</f>
        <v>1</v>
      </c>
      <c r="AO45" s="186" t="s">
        <v>265</v>
      </c>
      <c r="AP45" s="186" t="s">
        <v>223</v>
      </c>
      <c r="AQ45" s="188" t="str">
        <f>INDEX('[18]MATRIZ DE CALIFICACIÓN'!$D$4:$H$8,MID($AO45,1,1),MID($AP45,1,1))</f>
        <v>(4) ZONA DE RIESGO ALTA
Reducir, Evitar, Compartir o Transferir el Riesgo</v>
      </c>
      <c r="AR45" s="190" t="s">
        <v>244</v>
      </c>
      <c r="AS45" s="101" t="s">
        <v>349</v>
      </c>
      <c r="AT45" s="101" t="s">
        <v>350</v>
      </c>
      <c r="AU45" s="101" t="s">
        <v>351</v>
      </c>
      <c r="AV45" s="147">
        <v>44136</v>
      </c>
      <c r="AW45" s="147">
        <v>44166</v>
      </c>
      <c r="AX45" s="102" t="s">
        <v>352</v>
      </c>
      <c r="AY45" s="181" t="s">
        <v>614</v>
      </c>
    </row>
    <row r="46" spans="1:51" ht="49.5" customHeight="1" thickBot="1" x14ac:dyDescent="0.25">
      <c r="A46" s="200"/>
      <c r="B46" s="202"/>
      <c r="C46" s="191"/>
      <c r="D46" s="193"/>
      <c r="E46" s="142"/>
      <c r="F46" s="143"/>
      <c r="G46" s="144"/>
      <c r="H46" s="202"/>
      <c r="I46" s="191"/>
      <c r="J46" s="191"/>
      <c r="K46" s="191"/>
      <c r="L46" s="191"/>
      <c r="M46" s="193"/>
      <c r="N46" s="142" t="s">
        <v>224</v>
      </c>
      <c r="O46" s="143" t="s">
        <v>225</v>
      </c>
      <c r="P46" s="143" t="s">
        <v>605</v>
      </c>
      <c r="Q46" s="110" t="s">
        <v>606</v>
      </c>
      <c r="R46" s="110" t="s">
        <v>228</v>
      </c>
      <c r="S46" s="110" t="s">
        <v>607</v>
      </c>
      <c r="T46" s="110" t="s">
        <v>608</v>
      </c>
      <c r="U46" s="110" t="s">
        <v>609</v>
      </c>
      <c r="V46" s="110" t="s">
        <v>610</v>
      </c>
      <c r="W46" s="111" t="s">
        <v>233</v>
      </c>
      <c r="X46" s="111" t="s">
        <v>234</v>
      </c>
      <c r="Y46" s="111" t="s">
        <v>235</v>
      </c>
      <c r="Z46" s="111" t="s">
        <v>236</v>
      </c>
      <c r="AA46" s="111" t="s">
        <v>263</v>
      </c>
      <c r="AB46" s="111" t="s">
        <v>238</v>
      </c>
      <c r="AC46" s="111" t="s">
        <v>239</v>
      </c>
      <c r="AD46" s="112">
        <f>SUM(IF($W46='[18]Evaluación Diseño Control'!$C$2,15)+IF($X46='[18]Evaluación Diseño Control'!$C$3,15)+IF($Y46='[18]Evaluación Diseño Control'!$C$4,15)+IF($Z46='[18]Evaluación Diseño Control'!$C$5,15,IF($X46='[18]Evaluación Diseño Control'!$D$5,10))+IF($AA46='[18]Evaluación Diseño Control'!$C$6,15)+IF($AB46='[18]Evaluación Diseño Control'!$C$7,15)+IF($AC46='[18]Evaluación Diseño Control'!$C$8,10,IF($AA46='[18]Evaluación Diseño Control'!$D$8,5)))</f>
        <v>100</v>
      </c>
      <c r="AE46" s="112" t="str">
        <f>IF($AB46&gt;95,"FUERTE",IF($AB46&gt;85,"MODERADO","DÉBIL"))</f>
        <v>FUERTE</v>
      </c>
      <c r="AF46" s="111" t="s">
        <v>264</v>
      </c>
      <c r="AG46" s="112" t="str">
        <f>VLOOKUP(CONCATENATE($AE46,$AF46),'[18]Listas Nuevas'!$X$3:$Z$11,2,0)</f>
        <v>FUERTE</v>
      </c>
      <c r="AH46" s="112">
        <f t="shared" si="6"/>
        <v>100</v>
      </c>
      <c r="AI46" s="113" t="str">
        <f>VLOOKUP(CONCATENATE($AE46,$AF46),'[18]Listas Nuevas'!$X$3:$Z$11,3,0)</f>
        <v>No</v>
      </c>
      <c r="AJ46" s="195"/>
      <c r="AK46" s="197"/>
      <c r="AL46" s="189"/>
      <c r="AM46" s="197"/>
      <c r="AN46" s="189"/>
      <c r="AO46" s="187"/>
      <c r="AP46" s="187"/>
      <c r="AQ46" s="189"/>
      <c r="AR46" s="191"/>
      <c r="AS46" s="143"/>
      <c r="AT46" s="143"/>
      <c r="AU46" s="143"/>
      <c r="AV46" s="143"/>
      <c r="AW46" s="143"/>
      <c r="AX46" s="144"/>
      <c r="AY46" s="182"/>
    </row>
  </sheetData>
  <mergeCells count="320">
    <mergeCell ref="AR1:AX1"/>
    <mergeCell ref="E2:I2"/>
    <mergeCell ref="J2:M2"/>
    <mergeCell ref="N2:V2"/>
    <mergeCell ref="W2:X2"/>
    <mergeCell ref="AD2:AE2"/>
    <mergeCell ref="AG2:AH2"/>
    <mergeCell ref="AK2:AL2"/>
    <mergeCell ref="AM2:AN2"/>
    <mergeCell ref="AO2:AQ2"/>
    <mergeCell ref="E1:M1"/>
    <mergeCell ref="N1:V1"/>
    <mergeCell ref="W1:AJ1"/>
    <mergeCell ref="AK1:AQ1"/>
    <mergeCell ref="AR2:AX2"/>
    <mergeCell ref="A7:A9"/>
    <mergeCell ref="B7:B9"/>
    <mergeCell ref="C7:C9"/>
    <mergeCell ref="D7:D9"/>
    <mergeCell ref="H7:H9"/>
    <mergeCell ref="I7:I9"/>
    <mergeCell ref="J7:J9"/>
    <mergeCell ref="K7:K9"/>
    <mergeCell ref="L7:L9"/>
    <mergeCell ref="A1:A2"/>
    <mergeCell ref="B1:D1"/>
    <mergeCell ref="AU7:AU9"/>
    <mergeCell ref="AV7:AV9"/>
    <mergeCell ref="AW7:AW9"/>
    <mergeCell ref="AX7:AX9"/>
    <mergeCell ref="A10:A11"/>
    <mergeCell ref="B10:B11"/>
    <mergeCell ref="C10:C11"/>
    <mergeCell ref="D10:D11"/>
    <mergeCell ref="H10:H11"/>
    <mergeCell ref="I10:I11"/>
    <mergeCell ref="AO7:AO9"/>
    <mergeCell ref="AP7:AP9"/>
    <mergeCell ref="AQ7:AQ9"/>
    <mergeCell ref="AR7:AR9"/>
    <mergeCell ref="AS7:AS9"/>
    <mergeCell ref="AT7:AT9"/>
    <mergeCell ref="M7:M9"/>
    <mergeCell ref="AJ7:AJ9"/>
    <mergeCell ref="AK7:AK9"/>
    <mergeCell ref="AL7:AL9"/>
    <mergeCell ref="AM7:AM9"/>
    <mergeCell ref="AN7:AN9"/>
    <mergeCell ref="AL10:AL11"/>
    <mergeCell ref="AM10:AM11"/>
    <mergeCell ref="AN10:AN11"/>
    <mergeCell ref="AO10:AO11"/>
    <mergeCell ref="AP10:AP11"/>
    <mergeCell ref="AQ10:AQ11"/>
    <mergeCell ref="J10:J11"/>
    <mergeCell ref="K10:K11"/>
    <mergeCell ref="L10:L11"/>
    <mergeCell ref="M10:M11"/>
    <mergeCell ref="AJ10:AJ11"/>
    <mergeCell ref="AK10:AK11"/>
    <mergeCell ref="A17:A19"/>
    <mergeCell ref="B17:B19"/>
    <mergeCell ref="C17:C19"/>
    <mergeCell ref="D17:D19"/>
    <mergeCell ref="H17:H19"/>
    <mergeCell ref="I17:I19"/>
    <mergeCell ref="AO13:AO14"/>
    <mergeCell ref="AP13:AP14"/>
    <mergeCell ref="AQ13:AQ14"/>
    <mergeCell ref="M13:M14"/>
    <mergeCell ref="AJ13:AJ14"/>
    <mergeCell ref="AK13:AK14"/>
    <mergeCell ref="AL13:AL14"/>
    <mergeCell ref="AM13:AM14"/>
    <mergeCell ref="AN13:AN14"/>
    <mergeCell ref="A13:A14"/>
    <mergeCell ref="B13:B14"/>
    <mergeCell ref="C13:C14"/>
    <mergeCell ref="D13:D14"/>
    <mergeCell ref="H13:H14"/>
    <mergeCell ref="I13:I14"/>
    <mergeCell ref="J13:J14"/>
    <mergeCell ref="K13:K14"/>
    <mergeCell ref="L13:L14"/>
    <mergeCell ref="J17:J19"/>
    <mergeCell ref="K17:K19"/>
    <mergeCell ref="L17:L19"/>
    <mergeCell ref="M17:M19"/>
    <mergeCell ref="AJ17:AJ19"/>
    <mergeCell ref="AK17:AK19"/>
    <mergeCell ref="AU13:AU14"/>
    <mergeCell ref="AV13:AV14"/>
    <mergeCell ref="AW13:AW14"/>
    <mergeCell ref="AR13:AR14"/>
    <mergeCell ref="AS13:AS14"/>
    <mergeCell ref="AT13:AT14"/>
    <mergeCell ref="K20:K21"/>
    <mergeCell ref="L20:L21"/>
    <mergeCell ref="AR17:AR19"/>
    <mergeCell ref="AS17:AS19"/>
    <mergeCell ref="AT17:AT19"/>
    <mergeCell ref="AU17:AU19"/>
    <mergeCell ref="AV17:AV19"/>
    <mergeCell ref="AW17:AW19"/>
    <mergeCell ref="AL17:AL19"/>
    <mergeCell ref="AM17:AM19"/>
    <mergeCell ref="AN17:AN19"/>
    <mergeCell ref="AO17:AO19"/>
    <mergeCell ref="AP17:AP19"/>
    <mergeCell ref="AQ17:AQ19"/>
    <mergeCell ref="AK22:AK23"/>
    <mergeCell ref="AO20:AO21"/>
    <mergeCell ref="AP20:AP21"/>
    <mergeCell ref="AQ20:AQ21"/>
    <mergeCell ref="AR20:AR21"/>
    <mergeCell ref="A22:A23"/>
    <mergeCell ref="B22:B23"/>
    <mergeCell ref="C22:C23"/>
    <mergeCell ref="D22:D23"/>
    <mergeCell ref="H22:H23"/>
    <mergeCell ref="I22:I23"/>
    <mergeCell ref="M20:M21"/>
    <mergeCell ref="AJ20:AJ21"/>
    <mergeCell ref="AK20:AK21"/>
    <mergeCell ref="AL20:AL21"/>
    <mergeCell ref="AM20:AM21"/>
    <mergeCell ref="AN20:AN21"/>
    <mergeCell ref="A20:A21"/>
    <mergeCell ref="B20:B21"/>
    <mergeCell ref="C20:C21"/>
    <mergeCell ref="D20:D21"/>
    <mergeCell ref="H20:H21"/>
    <mergeCell ref="I20:I21"/>
    <mergeCell ref="J20:J21"/>
    <mergeCell ref="AL24:AL26"/>
    <mergeCell ref="AM24:AM26"/>
    <mergeCell ref="AN24:AN26"/>
    <mergeCell ref="AR22:AR23"/>
    <mergeCell ref="A24:A26"/>
    <mergeCell ref="B24:B26"/>
    <mergeCell ref="C24:C26"/>
    <mergeCell ref="D24:D26"/>
    <mergeCell ref="H24:H26"/>
    <mergeCell ref="I24:I26"/>
    <mergeCell ref="J24:J26"/>
    <mergeCell ref="K24:K26"/>
    <mergeCell ref="L24:L26"/>
    <mergeCell ref="AL22:AL23"/>
    <mergeCell ref="AM22:AM23"/>
    <mergeCell ref="AN22:AN23"/>
    <mergeCell ref="AO22:AO23"/>
    <mergeCell ref="AP22:AP23"/>
    <mergeCell ref="AQ22:AQ23"/>
    <mergeCell ref="J22:J23"/>
    <mergeCell ref="K22:K23"/>
    <mergeCell ref="L22:L23"/>
    <mergeCell ref="M22:M23"/>
    <mergeCell ref="AJ22:AJ23"/>
    <mergeCell ref="A30:A32"/>
    <mergeCell ref="B30:B32"/>
    <mergeCell ref="C30:C32"/>
    <mergeCell ref="D30:D32"/>
    <mergeCell ref="H30:H32"/>
    <mergeCell ref="I30:I32"/>
    <mergeCell ref="M24:M26"/>
    <mergeCell ref="AJ24:AJ26"/>
    <mergeCell ref="AK24:AK26"/>
    <mergeCell ref="AL30:AL32"/>
    <mergeCell ref="AM30:AM32"/>
    <mergeCell ref="AN30:AN32"/>
    <mergeCell ref="AO30:AO32"/>
    <mergeCell ref="AP30:AP32"/>
    <mergeCell ref="AQ30:AQ32"/>
    <mergeCell ref="J30:J32"/>
    <mergeCell ref="K30:K32"/>
    <mergeCell ref="L30:L32"/>
    <mergeCell ref="M30:M32"/>
    <mergeCell ref="AJ30:AJ32"/>
    <mergeCell ref="AK30:AK32"/>
    <mergeCell ref="A36:A39"/>
    <mergeCell ref="B36:B39"/>
    <mergeCell ref="C36:C39"/>
    <mergeCell ref="D36:D39"/>
    <mergeCell ref="H36:H39"/>
    <mergeCell ref="I36:I39"/>
    <mergeCell ref="AO33:AO35"/>
    <mergeCell ref="AP33:AP35"/>
    <mergeCell ref="AQ33:AQ35"/>
    <mergeCell ref="M33:M35"/>
    <mergeCell ref="AJ33:AJ35"/>
    <mergeCell ref="AK33:AK35"/>
    <mergeCell ref="AL33:AL35"/>
    <mergeCell ref="AM33:AM35"/>
    <mergeCell ref="AN33:AN35"/>
    <mergeCell ref="A33:A35"/>
    <mergeCell ref="B33:B35"/>
    <mergeCell ref="C33:C35"/>
    <mergeCell ref="D33:D35"/>
    <mergeCell ref="H33:H35"/>
    <mergeCell ref="I33:I35"/>
    <mergeCell ref="J33:J35"/>
    <mergeCell ref="K33:K35"/>
    <mergeCell ref="L33:L35"/>
    <mergeCell ref="J36:J39"/>
    <mergeCell ref="K36:K39"/>
    <mergeCell ref="L36:L39"/>
    <mergeCell ref="M36:M39"/>
    <mergeCell ref="AJ36:AJ39"/>
    <mergeCell ref="AK36:AK39"/>
    <mergeCell ref="AU33:AU34"/>
    <mergeCell ref="AV33:AV34"/>
    <mergeCell ref="AW33:AW34"/>
    <mergeCell ref="AR33:AR35"/>
    <mergeCell ref="AS33:AS34"/>
    <mergeCell ref="AT33:AT34"/>
    <mergeCell ref="AJ41:AJ42"/>
    <mergeCell ref="AK41:AK42"/>
    <mergeCell ref="AX36:AX39"/>
    <mergeCell ref="A41:A42"/>
    <mergeCell ref="B41:B42"/>
    <mergeCell ref="C41:C42"/>
    <mergeCell ref="D41:D42"/>
    <mergeCell ref="E41:E42"/>
    <mergeCell ref="F41:F42"/>
    <mergeCell ref="G41:G42"/>
    <mergeCell ref="H41:H42"/>
    <mergeCell ref="I41:I42"/>
    <mergeCell ref="AR36:AR39"/>
    <mergeCell ref="AS36:AS39"/>
    <mergeCell ref="AT36:AT39"/>
    <mergeCell ref="AU36:AU39"/>
    <mergeCell ref="AV36:AV39"/>
    <mergeCell ref="AW36:AW39"/>
    <mergeCell ref="AL36:AL39"/>
    <mergeCell ref="AM36:AM39"/>
    <mergeCell ref="AN36:AN39"/>
    <mergeCell ref="AO36:AO39"/>
    <mergeCell ref="AP36:AP39"/>
    <mergeCell ref="AQ36:AQ39"/>
    <mergeCell ref="L43:L44"/>
    <mergeCell ref="M43:M44"/>
    <mergeCell ref="AJ43:AJ44"/>
    <mergeCell ref="AK43:AK44"/>
    <mergeCell ref="AR41:AR42"/>
    <mergeCell ref="A43:A44"/>
    <mergeCell ref="B43:B44"/>
    <mergeCell ref="C43:C44"/>
    <mergeCell ref="D43:D44"/>
    <mergeCell ref="E43:E44"/>
    <mergeCell ref="F43:F44"/>
    <mergeCell ref="G43:G44"/>
    <mergeCell ref="H43:H44"/>
    <mergeCell ref="I43:I44"/>
    <mergeCell ref="AL41:AL42"/>
    <mergeCell ref="AM41:AM42"/>
    <mergeCell ref="AN41:AN42"/>
    <mergeCell ref="AO41:AO42"/>
    <mergeCell ref="AP41:AP42"/>
    <mergeCell ref="AQ41:AQ42"/>
    <mergeCell ref="J41:J42"/>
    <mergeCell ref="K41:K42"/>
    <mergeCell ref="L41:L42"/>
    <mergeCell ref="M41:M42"/>
    <mergeCell ref="M45:M46"/>
    <mergeCell ref="AJ45:AJ46"/>
    <mergeCell ref="AK45:AK46"/>
    <mergeCell ref="AL45:AL46"/>
    <mergeCell ref="AM45:AM46"/>
    <mergeCell ref="AN45:AN46"/>
    <mergeCell ref="AR43:AR44"/>
    <mergeCell ref="A45:A46"/>
    <mergeCell ref="B45:B46"/>
    <mergeCell ref="C45:C46"/>
    <mergeCell ref="D45:D46"/>
    <mergeCell ref="H45:H46"/>
    <mergeCell ref="I45:I46"/>
    <mergeCell ref="J45:J46"/>
    <mergeCell ref="K45:K46"/>
    <mergeCell ref="L45:L46"/>
    <mergeCell ref="AL43:AL44"/>
    <mergeCell ref="AM43:AM44"/>
    <mergeCell ref="AN43:AN44"/>
    <mergeCell ref="AO43:AO44"/>
    <mergeCell ref="AP43:AP44"/>
    <mergeCell ref="AQ43:AQ44"/>
    <mergeCell ref="J43:J44"/>
    <mergeCell ref="K43:K44"/>
    <mergeCell ref="AO45:AO46"/>
    <mergeCell ref="AP45:AP46"/>
    <mergeCell ref="AQ45:AQ46"/>
    <mergeCell ref="AR45:AR46"/>
    <mergeCell ref="AY7:AY9"/>
    <mergeCell ref="AY10:AY11"/>
    <mergeCell ref="AY13:AY14"/>
    <mergeCell ref="AY17:AY19"/>
    <mergeCell ref="AY20:AY21"/>
    <mergeCell ref="AX33:AX34"/>
    <mergeCell ref="AR30:AR32"/>
    <mergeCell ref="AO24:AO26"/>
    <mergeCell ref="AP24:AP26"/>
    <mergeCell ref="AQ24:AQ26"/>
    <mergeCell ref="AR24:AR26"/>
    <mergeCell ref="AX17:AX19"/>
    <mergeCell ref="AX13:AX14"/>
    <mergeCell ref="AX10:AX11"/>
    <mergeCell ref="AR10:AR11"/>
    <mergeCell ref="AS10:AS11"/>
    <mergeCell ref="AT10:AT11"/>
    <mergeCell ref="AU10:AU11"/>
    <mergeCell ref="AV10:AV11"/>
    <mergeCell ref="AW10:AW11"/>
    <mergeCell ref="AY43:AY44"/>
    <mergeCell ref="AY45:AY46"/>
    <mergeCell ref="AY2:AY3"/>
    <mergeCell ref="AY22:AY23"/>
    <mergeCell ref="AY24:AY26"/>
    <mergeCell ref="AY30:AY32"/>
    <mergeCell ref="AY33:AY35"/>
    <mergeCell ref="AY36:AY39"/>
    <mergeCell ref="AY41:AY42"/>
  </mergeCells>
  <conditionalFormatting sqref="E12:G12 E19:F19 E37:G38 E7:G9 E24:G26 E4:G4">
    <cfRule type="expression" dxfId="107" priority="108">
      <formula>$D4&lt;&gt;"Riesgo_Seguridad_Digital"</formula>
    </cfRule>
  </conditionalFormatting>
  <conditionalFormatting sqref="M4 AQ4">
    <cfRule type="containsText" dxfId="106" priority="104" operator="containsText" text="BAJA">
      <formula>NOT(ISERROR(SEARCH("BAJA",M4)))</formula>
    </cfRule>
    <cfRule type="containsText" dxfId="105" priority="105" operator="containsText" text="EXTREMA">
      <formula>NOT(ISERROR(SEARCH("EXTREMA",M4)))</formula>
    </cfRule>
    <cfRule type="containsText" dxfId="104" priority="106" operator="containsText" text="ALTA">
      <formula>NOT(ISERROR(SEARCH("ALTA",M4)))</formula>
    </cfRule>
    <cfRule type="containsText" dxfId="103" priority="107" operator="containsText" text="MODERADA">
      <formula>NOT(ISERROR(SEARCH("MODERADA",M4)))</formula>
    </cfRule>
  </conditionalFormatting>
  <conditionalFormatting sqref="M7 AQ7">
    <cfRule type="containsText" dxfId="102" priority="100" operator="containsText" text="BAJA">
      <formula>NOT(ISERROR(SEARCH("BAJA",M7)))</formula>
    </cfRule>
    <cfRule type="containsText" dxfId="101" priority="101" operator="containsText" text="EXTREMA">
      <formula>NOT(ISERROR(SEARCH("EXTREMA",M7)))</formula>
    </cfRule>
    <cfRule type="containsText" dxfId="100" priority="102" operator="containsText" text="ALTA">
      <formula>NOT(ISERROR(SEARCH("ALTA",M7)))</formula>
    </cfRule>
    <cfRule type="containsText" dxfId="99" priority="103" operator="containsText" text="MODERADA">
      <formula>NOT(ISERROR(SEARCH("MODERADA",M7)))</formula>
    </cfRule>
  </conditionalFormatting>
  <conditionalFormatting sqref="M10 AQ12 M12">
    <cfRule type="containsText" dxfId="98" priority="95" operator="containsText" text="BAJA">
      <formula>NOT(ISERROR(SEARCH("BAJA",M10)))</formula>
    </cfRule>
    <cfRule type="containsText" dxfId="97" priority="96" operator="containsText" text="EXTREMA">
      <formula>NOT(ISERROR(SEARCH("EXTREMA",M10)))</formula>
    </cfRule>
    <cfRule type="containsText" dxfId="96" priority="97" operator="containsText" text="ALTA">
      <formula>NOT(ISERROR(SEARCH("ALTA",M10)))</formula>
    </cfRule>
    <cfRule type="containsText" dxfId="95" priority="98" operator="containsText" text="MODERADA">
      <formula>NOT(ISERROR(SEARCH("MODERADA",M10)))</formula>
    </cfRule>
  </conditionalFormatting>
  <conditionalFormatting sqref="E10:G11">
    <cfRule type="expression" dxfId="94" priority="99">
      <formula>#REF!&lt;&gt;"Riesgo_Seguridad_Digital"</formula>
    </cfRule>
  </conditionalFormatting>
  <conditionalFormatting sqref="AQ10">
    <cfRule type="containsText" dxfId="93" priority="91" operator="containsText" text="BAJA">
      <formula>NOT(ISERROR(SEARCH("BAJA",AQ10)))</formula>
    </cfRule>
    <cfRule type="containsText" dxfId="92" priority="92" operator="containsText" text="EXTREMA">
      <formula>NOT(ISERROR(SEARCH("EXTREMA",AQ10)))</formula>
    </cfRule>
    <cfRule type="containsText" dxfId="91" priority="93" operator="containsText" text="ALTA">
      <formula>NOT(ISERROR(SEARCH("ALTA",AQ10)))</formula>
    </cfRule>
    <cfRule type="containsText" dxfId="90" priority="94" operator="containsText" text="MODERADA">
      <formula>NOT(ISERROR(SEARCH("MODERADA",AQ10)))</formula>
    </cfRule>
  </conditionalFormatting>
  <conditionalFormatting sqref="G19">
    <cfRule type="expression" dxfId="89" priority="90">
      <formula>$D19&lt;&gt;"Riesgo_Seguridad_Digital"</formula>
    </cfRule>
  </conditionalFormatting>
  <conditionalFormatting sqref="AQ17 M17">
    <cfRule type="containsText" dxfId="88" priority="85" operator="containsText" text="BAJA">
      <formula>NOT(ISERROR(SEARCH("BAJA",M17)))</formula>
    </cfRule>
    <cfRule type="containsText" dxfId="87" priority="86" operator="containsText" text="EXTREMA">
      <formula>NOT(ISERROR(SEARCH("EXTREMA",M17)))</formula>
    </cfRule>
    <cfRule type="containsText" dxfId="86" priority="87" operator="containsText" text="ALTA">
      <formula>NOT(ISERROR(SEARCH("ALTA",M17)))</formula>
    </cfRule>
    <cfRule type="containsText" dxfId="85" priority="88" operator="containsText" text="MODERADA">
      <formula>NOT(ISERROR(SEARCH("MODERADA",M17)))</formula>
    </cfRule>
  </conditionalFormatting>
  <conditionalFormatting sqref="E17:F17">
    <cfRule type="expression" dxfId="84" priority="89">
      <formula>$D17&lt;&gt;"Riesgo_Seguridad_Digital"</formula>
    </cfRule>
  </conditionalFormatting>
  <conditionalFormatting sqref="G17">
    <cfRule type="expression" dxfId="83" priority="84">
      <formula>$D17&lt;&gt;"Riesgo_Seguridad_Digital"</formula>
    </cfRule>
  </conditionalFormatting>
  <conditionalFormatting sqref="E18:F18">
    <cfRule type="expression" dxfId="82" priority="83">
      <formula>$D18&lt;&gt;"Riesgo_Seguridad_Digital"</formula>
    </cfRule>
  </conditionalFormatting>
  <conditionalFormatting sqref="G18">
    <cfRule type="expression" dxfId="81" priority="82">
      <formula>$D18&lt;&gt;"Riesgo_Seguridad_Digital"</formula>
    </cfRule>
  </conditionalFormatting>
  <conditionalFormatting sqref="M24">
    <cfRule type="containsText" dxfId="80" priority="78" operator="containsText" text="BAJA">
      <formula>NOT(ISERROR(SEARCH("BAJA",M24)))</formula>
    </cfRule>
    <cfRule type="containsText" dxfId="79" priority="79" operator="containsText" text="EXTREMA">
      <formula>NOT(ISERROR(SEARCH("EXTREMA",M24)))</formula>
    </cfRule>
    <cfRule type="containsText" dxfId="78" priority="80" operator="containsText" text="ALTA">
      <formula>NOT(ISERROR(SEARCH("ALTA",M24)))</formula>
    </cfRule>
    <cfRule type="containsText" dxfId="77" priority="81" operator="containsText" text="MODERADA">
      <formula>NOT(ISERROR(SEARCH("MODERADA",M24)))</formula>
    </cfRule>
  </conditionalFormatting>
  <conditionalFormatting sqref="AQ24">
    <cfRule type="containsText" dxfId="76" priority="74" operator="containsText" text="BAJA">
      <formula>NOT(ISERROR(SEARCH("BAJA",AQ24)))</formula>
    </cfRule>
    <cfRule type="containsText" dxfId="75" priority="75" operator="containsText" text="EXTREMA">
      <formula>NOT(ISERROR(SEARCH("EXTREMA",AQ24)))</formula>
    </cfRule>
    <cfRule type="containsText" dxfId="74" priority="76" operator="containsText" text="ALTA">
      <formula>NOT(ISERROR(SEARCH("ALTA",AQ24)))</formula>
    </cfRule>
    <cfRule type="containsText" dxfId="73" priority="77" operator="containsText" text="MODERADA">
      <formula>NOT(ISERROR(SEARCH("MODERADA",AQ24)))</formula>
    </cfRule>
  </conditionalFormatting>
  <conditionalFormatting sqref="E27:G29">
    <cfRule type="expression" dxfId="72" priority="73">
      <formula>$D27&lt;&gt;"Riesgo_Seguridad_Digital"</formula>
    </cfRule>
  </conditionalFormatting>
  <conditionalFormatting sqref="M27:M29 AQ27:AQ29">
    <cfRule type="containsText" dxfId="71" priority="69" operator="containsText" text="BAJA">
      <formula>NOT(ISERROR(SEARCH("BAJA",M27)))</formula>
    </cfRule>
    <cfRule type="containsText" dxfId="70" priority="70" operator="containsText" text="EXTREMA">
      <formula>NOT(ISERROR(SEARCH("EXTREMA",M27)))</formula>
    </cfRule>
    <cfRule type="containsText" dxfId="69" priority="71" operator="containsText" text="ALTA">
      <formula>NOT(ISERROR(SEARCH("ALTA",M27)))</formula>
    </cfRule>
    <cfRule type="containsText" dxfId="68" priority="72" operator="containsText" text="MODERADA">
      <formula>NOT(ISERROR(SEARCH("MODERADA",M27)))</formula>
    </cfRule>
  </conditionalFormatting>
  <conditionalFormatting sqref="B27">
    <cfRule type="cellIs" dxfId="67" priority="67" operator="equal">
      <formula>0</formula>
    </cfRule>
  </conditionalFormatting>
  <conditionalFormatting sqref="B27">
    <cfRule type="containsErrors" dxfId="66" priority="68">
      <formula>ISERROR(B27)</formula>
    </cfRule>
  </conditionalFormatting>
  <conditionalFormatting sqref="AQ13 AQ15:AQ16">
    <cfRule type="containsText" dxfId="65" priority="62" operator="containsText" text="BAJA">
      <formula>NOT(ISERROR(SEARCH("BAJA",AQ13)))</formula>
    </cfRule>
    <cfRule type="containsText" dxfId="64" priority="63" operator="containsText" text="EXTREMA">
      <formula>NOT(ISERROR(SEARCH("EXTREMA",AQ13)))</formula>
    </cfRule>
    <cfRule type="containsText" dxfId="63" priority="64" operator="containsText" text="ALTA">
      <formula>NOT(ISERROR(SEARCH("ALTA",AQ13)))</formula>
    </cfRule>
    <cfRule type="containsText" dxfId="62" priority="65" operator="containsText" text="MODERADA">
      <formula>NOT(ISERROR(SEARCH("MODERADA",AQ13)))</formula>
    </cfRule>
  </conditionalFormatting>
  <conditionalFormatting sqref="E13:G16 E20:G23 E30:G35">
    <cfRule type="expression" dxfId="61" priority="66">
      <formula>$B13&lt;&gt;"Riesgo_Seguridad_Digital"</formula>
    </cfRule>
  </conditionalFormatting>
  <conditionalFormatting sqref="M13 M15:M16">
    <cfRule type="containsText" dxfId="60" priority="58" operator="containsText" text="BAJA">
      <formula>NOT(ISERROR(SEARCH("BAJA",M13)))</formula>
    </cfRule>
    <cfRule type="containsText" dxfId="59" priority="59" operator="containsText" text="EXTREMA">
      <formula>NOT(ISERROR(SEARCH("EXTREMA",M13)))</formula>
    </cfRule>
    <cfRule type="containsText" dxfId="58" priority="60" operator="containsText" text="ALTA">
      <formula>NOT(ISERROR(SEARCH("ALTA",M13)))</formula>
    </cfRule>
    <cfRule type="containsText" dxfId="57" priority="61" operator="containsText" text="MODERADA">
      <formula>NOT(ISERROR(SEARCH("MODERADA",M13)))</formula>
    </cfRule>
  </conditionalFormatting>
  <conditionalFormatting sqref="M36 AQ36">
    <cfRule type="containsText" dxfId="56" priority="52" operator="containsText" text="BAJA">
      <formula>NOT(ISERROR(SEARCH("BAJA",M36)))</formula>
    </cfRule>
    <cfRule type="containsText" dxfId="55" priority="53" operator="containsText" text="EXTREMA">
      <formula>NOT(ISERROR(SEARCH("EXTREMA",M36)))</formula>
    </cfRule>
    <cfRule type="containsText" dxfId="54" priority="54" operator="containsText" text="ALTA">
      <formula>NOT(ISERROR(SEARCH("ALTA",M36)))</formula>
    </cfRule>
    <cfRule type="containsText" dxfId="53" priority="55" operator="containsText" text="MODERADA">
      <formula>NOT(ISERROR(SEARCH("MODERADA",M36)))</formula>
    </cfRule>
  </conditionalFormatting>
  <conditionalFormatting sqref="E39:G39">
    <cfRule type="expression" dxfId="52" priority="56">
      <formula>$D36&lt;&gt;"Riesgo_Seguridad_Digital"</formula>
    </cfRule>
  </conditionalFormatting>
  <conditionalFormatting sqref="E36:G36">
    <cfRule type="expression" dxfId="51" priority="57">
      <formula>#REF!&lt;&gt;"Riesgo_Seguridad_Digital"</formula>
    </cfRule>
  </conditionalFormatting>
  <conditionalFormatting sqref="M20 M22">
    <cfRule type="containsText" dxfId="50" priority="48" operator="containsText" text="BAJA">
      <formula>NOT(ISERROR(SEARCH("BAJA",M20)))</formula>
    </cfRule>
    <cfRule type="containsText" dxfId="49" priority="49" operator="containsText" text="EXTREMA">
      <formula>NOT(ISERROR(SEARCH("EXTREMA",M20)))</formula>
    </cfRule>
    <cfRule type="containsText" dxfId="48" priority="50" operator="containsText" text="ALTA">
      <formula>NOT(ISERROR(SEARCH("ALTA",M20)))</formula>
    </cfRule>
    <cfRule type="containsText" dxfId="47" priority="51" operator="containsText" text="MODERADA">
      <formula>NOT(ISERROR(SEARCH("MODERADA",M20)))</formula>
    </cfRule>
  </conditionalFormatting>
  <conditionalFormatting sqref="AQ20">
    <cfRule type="containsText" dxfId="46" priority="44" operator="containsText" text="BAJA">
      <formula>NOT(ISERROR(SEARCH("BAJA",AQ20)))</formula>
    </cfRule>
    <cfRule type="containsText" dxfId="45" priority="45" operator="containsText" text="EXTREMA">
      <formula>NOT(ISERROR(SEARCH("EXTREMA",AQ20)))</formula>
    </cfRule>
    <cfRule type="containsText" dxfId="44" priority="46" operator="containsText" text="ALTA">
      <formula>NOT(ISERROR(SEARCH("ALTA",AQ20)))</formula>
    </cfRule>
    <cfRule type="containsText" dxfId="43" priority="47" operator="containsText" text="MODERADA">
      <formula>NOT(ISERROR(SEARCH("MODERADA",AQ20)))</formula>
    </cfRule>
  </conditionalFormatting>
  <conditionalFormatting sqref="AQ22">
    <cfRule type="containsText" dxfId="42" priority="40" operator="containsText" text="BAJA">
      <formula>NOT(ISERROR(SEARCH("BAJA",AQ22)))</formula>
    </cfRule>
    <cfRule type="containsText" dxfId="41" priority="41" operator="containsText" text="EXTREMA">
      <formula>NOT(ISERROR(SEARCH("EXTREMA",AQ22)))</formula>
    </cfRule>
    <cfRule type="containsText" dxfId="40" priority="42" operator="containsText" text="ALTA">
      <formula>NOT(ISERROR(SEARCH("ALTA",AQ22)))</formula>
    </cfRule>
    <cfRule type="containsText" dxfId="39" priority="43" operator="containsText" text="MODERADA">
      <formula>NOT(ISERROR(SEARCH("MODERADA",AQ22)))</formula>
    </cfRule>
  </conditionalFormatting>
  <conditionalFormatting sqref="M30 M33:M34 AQ33 AQ30">
    <cfRule type="containsText" dxfId="38" priority="36" operator="containsText" text="BAJA">
      <formula>NOT(ISERROR(SEARCH("BAJA",M30)))</formula>
    </cfRule>
    <cfRule type="containsText" dxfId="37" priority="37" operator="containsText" text="EXTREMA">
      <formula>NOT(ISERROR(SEARCH("EXTREMA",M30)))</formula>
    </cfRule>
    <cfRule type="containsText" dxfId="36" priority="38" operator="containsText" text="ALTA">
      <formula>NOT(ISERROR(SEARCH("ALTA",M30)))</formula>
    </cfRule>
    <cfRule type="containsText" dxfId="35" priority="39" operator="containsText" text="MODERADA">
      <formula>NOT(ISERROR(SEARCH("MODERADA",M30)))</formula>
    </cfRule>
  </conditionalFormatting>
  <conditionalFormatting sqref="E5:G5">
    <cfRule type="expression" dxfId="34" priority="35">
      <formula>$D5&lt;&gt;"Riesgo_Seguridad_Digital"</formula>
    </cfRule>
  </conditionalFormatting>
  <conditionalFormatting sqref="M5 AQ5">
    <cfRule type="containsText" dxfId="33" priority="31" operator="containsText" text="BAJA">
      <formula>NOT(ISERROR(SEARCH("BAJA",M5)))</formula>
    </cfRule>
    <cfRule type="containsText" dxfId="32" priority="32" operator="containsText" text="EXTREMA">
      <formula>NOT(ISERROR(SEARCH("EXTREMA",M5)))</formula>
    </cfRule>
    <cfRule type="containsText" dxfId="31" priority="33" operator="containsText" text="ALTA">
      <formula>NOT(ISERROR(SEARCH("ALTA",M5)))</formula>
    </cfRule>
    <cfRule type="containsText" dxfId="30" priority="34" operator="containsText" text="MODERADA">
      <formula>NOT(ISERROR(SEARCH("MODERADA",M5)))</formula>
    </cfRule>
  </conditionalFormatting>
  <conditionalFormatting sqref="E6:G6">
    <cfRule type="expression" dxfId="29" priority="30">
      <formula>$D6&lt;&gt;"Riesgo_Seguridad_Digital"</formula>
    </cfRule>
  </conditionalFormatting>
  <conditionalFormatting sqref="M6 AQ6">
    <cfRule type="containsText" dxfId="28" priority="26" operator="containsText" text="BAJA">
      <formula>NOT(ISERROR(SEARCH("BAJA",M6)))</formula>
    </cfRule>
    <cfRule type="containsText" dxfId="27" priority="27" operator="containsText" text="EXTREMA">
      <formula>NOT(ISERROR(SEARCH("EXTREMA",M6)))</formula>
    </cfRule>
    <cfRule type="containsText" dxfId="26" priority="28" operator="containsText" text="ALTA">
      <formula>NOT(ISERROR(SEARCH("ALTA",M6)))</formula>
    </cfRule>
    <cfRule type="containsText" dxfId="25" priority="29" operator="containsText" text="MODERADA">
      <formula>NOT(ISERROR(SEARCH("MODERADA",M6)))</formula>
    </cfRule>
  </conditionalFormatting>
  <conditionalFormatting sqref="M40">
    <cfRule type="containsText" dxfId="24" priority="22" operator="containsText" text="BAJA">
      <formula>NOT(ISERROR(SEARCH("BAJA",M40)))</formula>
    </cfRule>
    <cfRule type="containsText" dxfId="23" priority="23" operator="containsText" text="EXTREMA">
      <formula>NOT(ISERROR(SEARCH("EXTREMA",M40)))</formula>
    </cfRule>
    <cfRule type="containsText" dxfId="22" priority="24" operator="containsText" text="ALTA">
      <formula>NOT(ISERROR(SEARCH("ALTA",M40)))</formula>
    </cfRule>
    <cfRule type="containsText" dxfId="21" priority="25" operator="containsText" text="MODERADA">
      <formula>NOT(ISERROR(SEARCH("MODERADA",M40)))</formula>
    </cfRule>
  </conditionalFormatting>
  <conditionalFormatting sqref="AQ40">
    <cfRule type="containsText" dxfId="20" priority="18" operator="containsText" text="BAJA">
      <formula>NOT(ISERROR(SEARCH("BAJA",AQ40)))</formula>
    </cfRule>
    <cfRule type="containsText" dxfId="19" priority="19" operator="containsText" text="EXTREMA">
      <formula>NOT(ISERROR(SEARCH("EXTREMA",AQ40)))</formula>
    </cfRule>
    <cfRule type="containsText" dxfId="18" priority="20" operator="containsText" text="ALTA">
      <formula>NOT(ISERROR(SEARCH("ALTA",AQ40)))</formula>
    </cfRule>
    <cfRule type="containsText" dxfId="17" priority="21" operator="containsText" text="MODERADA">
      <formula>NOT(ISERROR(SEARCH("MODERADA",AQ40)))</formula>
    </cfRule>
  </conditionalFormatting>
  <conditionalFormatting sqref="M41 M43">
    <cfRule type="containsText" dxfId="16" priority="14" operator="containsText" text="BAJA">
      <formula>NOT(ISERROR(SEARCH("BAJA",M41)))</formula>
    </cfRule>
    <cfRule type="containsText" dxfId="15" priority="15" operator="containsText" text="EXTREMA">
      <formula>NOT(ISERROR(SEARCH("EXTREMA",M41)))</formula>
    </cfRule>
    <cfRule type="containsText" dxfId="14" priority="16" operator="containsText" text="ALTA">
      <formula>NOT(ISERROR(SEARCH("ALTA",M41)))</formula>
    </cfRule>
    <cfRule type="containsText" dxfId="13" priority="17" operator="containsText" text="MODERADA">
      <formula>NOT(ISERROR(SEARCH("MODERADA",M41)))</formula>
    </cfRule>
  </conditionalFormatting>
  <conditionalFormatting sqref="AQ41">
    <cfRule type="containsText" dxfId="12" priority="10" operator="containsText" text="BAJA">
      <formula>NOT(ISERROR(SEARCH("BAJA",AQ41)))</formula>
    </cfRule>
    <cfRule type="containsText" dxfId="11" priority="11" operator="containsText" text="EXTREMA">
      <formula>NOT(ISERROR(SEARCH("EXTREMA",AQ41)))</formula>
    </cfRule>
    <cfRule type="containsText" dxfId="10" priority="12" operator="containsText" text="ALTA">
      <formula>NOT(ISERROR(SEARCH("ALTA",AQ41)))</formula>
    </cfRule>
    <cfRule type="containsText" dxfId="9" priority="13" operator="containsText" text="MODERADA">
      <formula>NOT(ISERROR(SEARCH("MODERADA",AQ41)))</formula>
    </cfRule>
  </conditionalFormatting>
  <conditionalFormatting sqref="AQ43">
    <cfRule type="containsText" dxfId="8" priority="6" operator="containsText" text="BAJA">
      <formula>NOT(ISERROR(SEARCH("BAJA",AQ43)))</formula>
    </cfRule>
    <cfRule type="containsText" dxfId="7" priority="7" operator="containsText" text="EXTREMA">
      <formula>NOT(ISERROR(SEARCH("EXTREMA",AQ43)))</formula>
    </cfRule>
    <cfRule type="containsText" dxfId="6" priority="8" operator="containsText" text="ALTA">
      <formula>NOT(ISERROR(SEARCH("ALTA",AQ43)))</formula>
    </cfRule>
    <cfRule type="containsText" dxfId="5" priority="9" operator="containsText" text="MODERADA">
      <formula>NOT(ISERROR(SEARCH("MODERADA",AQ43)))</formula>
    </cfRule>
  </conditionalFormatting>
  <conditionalFormatting sqref="M45 AQ45">
    <cfRule type="containsText" dxfId="4" priority="1" operator="containsText" text="BAJA">
      <formula>NOT(ISERROR(SEARCH("BAJA",M45)))</formula>
    </cfRule>
    <cfRule type="containsText" dxfId="3" priority="2" operator="containsText" text="EXTREMA">
      <formula>NOT(ISERROR(SEARCH("EXTREMA",M45)))</formula>
    </cfRule>
    <cfRule type="containsText" dxfId="2" priority="3" operator="containsText" text="ALTA">
      <formula>NOT(ISERROR(SEARCH("ALTA",M45)))</formula>
    </cfRule>
    <cfRule type="containsText" dxfId="1" priority="4" operator="containsText" text="MODERADA">
      <formula>NOT(ISERROR(SEARCH("MODERADA",M45)))</formula>
    </cfRule>
  </conditionalFormatting>
  <conditionalFormatting sqref="E45:G46">
    <cfRule type="expression" dxfId="0" priority="5">
      <formula>$B45&lt;&gt;"Riesgo_Seguridad_Digital"</formula>
    </cfRule>
  </conditionalFormatting>
  <dataValidations count="9">
    <dataValidation allowBlank="1" showInputMessage="1" showErrorMessage="1" promptTitle="Riesgos de seguridad digital" prompt="La probabilidad y el impacto se determinan con base a la amenaza, no en las vulnerabilidades." sqref="G3 G40" xr:uid="{DFF1A458-5269-4FBB-A5B2-6E771498E412}"/>
    <dataValidation type="list" allowBlank="1" showInputMessage="1" showErrorMessage="1" sqref="D10 D17 D24 D12 D20 D22 D33:D34 D45 D4:D7 D27:D30 D40" xr:uid="{2CCB3B47-9E97-42D3-9303-ED082E1F0A2E}">
      <formula1>TIPOLOGÍA</formula1>
    </dataValidation>
    <dataValidation type="list" allowBlank="1" showInputMessage="1" showErrorMessage="1" sqref="J10 J17 J24 J12 J20 J22 J30 J33:J34 J40:J41 J43 J45 J4:J7" xr:uid="{EC314327-CE78-4DCD-8B2C-CF67D0721EAC}">
      <formula1>FRECUENCIA</formula1>
    </dataValidation>
    <dataValidation type="list" allowBlank="1" showInputMessage="1" showErrorMessage="1" sqref="L30 L33:L34 AP33 AP30 L10 AP12 AP10 L24 AP24 L12 L4:L7 L45 AP45 AP4:AP7" xr:uid="{9B7E28D3-D696-4E01-BF47-0BF4169FAA21}">
      <formula1>IF(#REF!="Riesgo_de_Corrupción",Riesgo_de_Corrupción,Riesgo_General)</formula1>
    </dataValidation>
    <dataValidation type="list" allowBlank="1" showInputMessage="1" showErrorMessage="1" sqref="AJ17 AJ12 AJ24 AJ20 AJ22 AJ30 AJ33 AJ45 AJ4:AJ7 AF17:AF26 AF30:AF35 AJ40 AF41:AF46 AF4:AF12" xr:uid="{F62C262C-D4EC-42EB-ADF2-787855C9BB97}">
      <formula1>EJECUCIÓN</formula1>
    </dataValidation>
    <dataValidation type="list" allowBlank="1" showInputMessage="1" showErrorMessage="1" sqref="O17:O35 O40:O46 O4:O12" xr:uid="{39570896-247C-4FEF-8FD2-34961357E260}">
      <formula1>APLICACIÓN</formula1>
    </dataValidation>
    <dataValidation type="list" allowBlank="1" showInputMessage="1" showErrorMessage="1" sqref="E17:E26 E30:E35 E45:E46 E4:E12" xr:uid="{67066D9F-81CF-4A78-9BE5-EEDB47D1115D}">
      <formula1>CID</formula1>
    </dataValidation>
    <dataValidation type="list" allowBlank="1" showInputMessage="1" showErrorMessage="1" sqref="L17:L19 AP17 L41 AP40:AP41 L43 AP43" xr:uid="{90900072-2CBB-444E-9D77-937A3519C5B7}">
      <formula1>Riesgo_General</formula1>
    </dataValidation>
    <dataValidation type="list" allowBlank="1" showInputMessage="1" showErrorMessage="1" sqref="N17:N35 N40:N46 N4:N12" xr:uid="{DA69045D-F841-4232-970B-8CE3C6C4F3EE}">
      <formula1>TIPO_CONTROL</formula1>
    </dataValidation>
  </dataValidations>
  <pageMargins left="0.23622047244094491" right="0.23622047244094491" top="0.74803149606299213" bottom="0.74803149606299213" header="0.31496062992125984" footer="0.31496062992125984"/>
  <pageSetup paperSize="9" scale="45" fitToWidth="0" orientation="landscape" r:id="rId1"/>
  <rowBreaks count="3" manualBreakCount="3">
    <brk id="12" max="51" man="1"/>
    <brk id="26" max="51" man="1"/>
    <brk id="39" max="5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ED430-A481-4EE2-93E6-33526DF88E91}">
  <ds:schemaRefs>
    <ds:schemaRef ds:uri="http://purl.org/dc/elements/1.1/"/>
    <ds:schemaRef ds:uri="http://schemas.microsoft.com/office/2006/metadata/properties"/>
    <ds:schemaRef ds:uri="2d78a53f-b1b3-4a36-9c44-f5f7c96eda0b"/>
    <ds:schemaRef ds:uri="62974773-bd70-4edc-be8c-a084c7c69d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D661214-00ED-42EC-8204-AE73BEE09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C3290-C5FF-4EF9-9662-09B46488D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Seguimiento diciembre 2020</vt:lpstr>
      <vt:lpstr>Seguimiento MR</vt:lpstr>
      <vt:lpstr>'Seguimiento diciembre 2020'!Área_de_impresión</vt:lpstr>
      <vt:lpstr>'Seguimiento MR'!Área_de_impresión</vt:lpstr>
      <vt:lpstr>'Seguimiento diciembre 2020'!Títulos_a_imprimir</vt:lpstr>
      <vt:lpstr>'Seguimiento MR'!Títulos_a_imprimir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Angelica Pava</cp:lastModifiedBy>
  <cp:lastPrinted>2021-01-18T16:05:03Z</cp:lastPrinted>
  <dcterms:created xsi:type="dcterms:W3CDTF">2013-03-06T14:40:26Z</dcterms:created>
  <dcterms:modified xsi:type="dcterms:W3CDTF">2021-01-18T17:35:46Z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0x01010078894B8B0990DC45962B29145E1AC366</vt:lpwstr>
  </property>
</Properties>
</file>