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3/8. EJECUCION PRESUPUESTAL/10. OCTUBRE/"/>
    </mc:Choice>
  </mc:AlternateContent>
  <xr:revisionPtr revIDLastSave="0" documentId="8_{EA6D81A9-FF8C-44FF-A10E-FB558FC76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CE " sheetId="1" r:id="rId1"/>
    <sheet name="EJECUCION SII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Q40" i="1"/>
  <c r="Q39" i="1"/>
  <c r="Q41" i="1" s="1"/>
  <c r="O40" i="1"/>
  <c r="O39" i="1"/>
  <c r="O41" i="1" s="1"/>
  <c r="M40" i="1"/>
  <c r="M39" i="1"/>
  <c r="K40" i="1"/>
  <c r="I39" i="1"/>
  <c r="H40" i="1"/>
  <c r="G40" i="1"/>
  <c r="G39" i="1"/>
  <c r="F40" i="1"/>
  <c r="F39" i="1"/>
  <c r="E40" i="1"/>
  <c r="K39" i="1"/>
  <c r="K41" i="1" s="1"/>
  <c r="E39" i="1"/>
  <c r="Q31" i="1"/>
  <c r="Q33" i="1" s="1"/>
  <c r="O31" i="1"/>
  <c r="O33" i="1" s="1"/>
  <c r="M31" i="1"/>
  <c r="M33" i="1" s="1"/>
  <c r="K31" i="1"/>
  <c r="L31" i="1" s="1"/>
  <c r="L33" i="1" s="1"/>
  <c r="I31" i="1"/>
  <c r="I33" i="1" s="1"/>
  <c r="D45" i="1"/>
  <c r="H39" i="1"/>
  <c r="H31" i="1"/>
  <c r="G31" i="1"/>
  <c r="G33" i="1" s="1"/>
  <c r="F31" i="1"/>
  <c r="F33" i="1" s="1"/>
  <c r="E31" i="1"/>
  <c r="E33" i="1"/>
  <c r="Q24" i="1"/>
  <c r="O24" i="1"/>
  <c r="P24" i="1" s="1"/>
  <c r="M24" i="1"/>
  <c r="K24" i="1"/>
  <c r="I24" i="1"/>
  <c r="H24" i="1"/>
  <c r="J24" i="1" s="1"/>
  <c r="G24" i="1"/>
  <c r="F24" i="1"/>
  <c r="E24" i="1"/>
  <c r="Q20" i="1"/>
  <c r="O20" i="1"/>
  <c r="M20" i="1"/>
  <c r="N20" i="1" s="1"/>
  <c r="K20" i="1"/>
  <c r="I20" i="1"/>
  <c r="J20" i="1" s="1"/>
  <c r="H20" i="1"/>
  <c r="G20" i="1"/>
  <c r="F20" i="1"/>
  <c r="E20" i="1"/>
  <c r="Q15" i="1"/>
  <c r="Q16" i="1"/>
  <c r="O15" i="1"/>
  <c r="O16" i="1" s="1"/>
  <c r="M15" i="1"/>
  <c r="M16" i="1"/>
  <c r="K15" i="1"/>
  <c r="I15" i="1"/>
  <c r="J15" i="1" s="1"/>
  <c r="H15" i="1"/>
  <c r="H16" i="1" s="1"/>
  <c r="G15" i="1"/>
  <c r="G16" i="1" s="1"/>
  <c r="F15" i="1"/>
  <c r="F16" i="1" s="1"/>
  <c r="E15" i="1"/>
  <c r="E16" i="1" s="1"/>
  <c r="Q10" i="1"/>
  <c r="O10" i="1"/>
  <c r="M10" i="1"/>
  <c r="K10" i="1"/>
  <c r="I10" i="1"/>
  <c r="H10" i="1"/>
  <c r="G10" i="1"/>
  <c r="F10" i="1"/>
  <c r="E10" i="1"/>
  <c r="Q9" i="1"/>
  <c r="O9" i="1"/>
  <c r="M9" i="1"/>
  <c r="K9" i="1"/>
  <c r="K11" i="1" s="1"/>
  <c r="I9" i="1"/>
  <c r="H9" i="1"/>
  <c r="L9" i="1" s="1"/>
  <c r="G9" i="1"/>
  <c r="F9" i="1"/>
  <c r="E9" i="1"/>
  <c r="Q8" i="1"/>
  <c r="O8" i="1"/>
  <c r="O11" i="1" s="1"/>
  <c r="M8" i="1"/>
  <c r="M11" i="1" s="1"/>
  <c r="M26" i="1" s="1"/>
  <c r="K8" i="1"/>
  <c r="I8" i="1"/>
  <c r="H8" i="1"/>
  <c r="G8" i="1"/>
  <c r="F8" i="1"/>
  <c r="E8" i="1"/>
  <c r="E11" i="1" s="1"/>
  <c r="E26" i="1" s="1"/>
  <c r="I2" i="1"/>
  <c r="R40" i="1"/>
  <c r="P20" i="1"/>
  <c r="N15" i="1"/>
  <c r="P9" i="1"/>
  <c r="P15" i="1"/>
  <c r="R31" i="1"/>
  <c r="R33" i="1" s="1"/>
  <c r="R15" i="1"/>
  <c r="I11" i="1" l="1"/>
  <c r="R20" i="1"/>
  <c r="K33" i="1"/>
  <c r="J40" i="1"/>
  <c r="L15" i="1"/>
  <c r="L20" i="1"/>
  <c r="P31" i="1"/>
  <c r="P33" i="1" s="1"/>
  <c r="L40" i="1"/>
  <c r="N16" i="1"/>
  <c r="E41" i="1"/>
  <c r="E43" i="1" s="1"/>
  <c r="N40" i="1"/>
  <c r="J9" i="1"/>
  <c r="R24" i="1"/>
  <c r="H33" i="1"/>
  <c r="I41" i="1"/>
  <c r="P40" i="1"/>
  <c r="J10" i="1"/>
  <c r="R9" i="1"/>
  <c r="G11" i="1"/>
  <c r="Q11" i="1"/>
  <c r="Q26" i="1" s="1"/>
  <c r="Q43" i="1" s="1"/>
  <c r="F41" i="1"/>
  <c r="F43" i="1" s="1"/>
  <c r="N24" i="1"/>
  <c r="F11" i="1"/>
  <c r="H41" i="1"/>
  <c r="P41" i="1" s="1"/>
  <c r="J31" i="1"/>
  <c r="J33" i="1" s="1"/>
  <c r="P16" i="1"/>
  <c r="L24" i="1"/>
  <c r="K16" i="1"/>
  <c r="I16" i="1"/>
  <c r="J16" i="1" s="1"/>
  <c r="L8" i="1"/>
  <c r="N9" i="1"/>
  <c r="N10" i="1"/>
  <c r="G41" i="1"/>
  <c r="G43" i="1" s="1"/>
  <c r="M41" i="1"/>
  <c r="M43" i="1" s="1"/>
  <c r="L39" i="1"/>
  <c r="N31" i="1"/>
  <c r="N33" i="1" s="1"/>
  <c r="R39" i="1"/>
  <c r="J8" i="1"/>
  <c r="P8" i="1"/>
  <c r="R16" i="1"/>
  <c r="P10" i="1"/>
  <c r="N8" i="1"/>
  <c r="P39" i="1"/>
  <c r="N39" i="1"/>
  <c r="H11" i="1"/>
  <c r="J39" i="1"/>
  <c r="R8" i="1"/>
  <c r="R10" i="1"/>
  <c r="L10" i="1"/>
  <c r="O26" i="1"/>
  <c r="N41" i="1" l="1"/>
  <c r="K26" i="1"/>
  <c r="K43" i="1" s="1"/>
  <c r="L16" i="1"/>
  <c r="R41" i="1"/>
  <c r="J41" i="1"/>
  <c r="L41" i="1"/>
  <c r="I26" i="1"/>
  <c r="I43" i="1" s="1"/>
  <c r="N11" i="1"/>
  <c r="P11" i="1"/>
  <c r="H26" i="1"/>
  <c r="P26" i="1" s="1"/>
  <c r="L11" i="1"/>
  <c r="R11" i="1"/>
  <c r="O43" i="1"/>
  <c r="J11" i="1"/>
  <c r="H43" i="1" l="1"/>
  <c r="P43" i="1" s="1"/>
  <c r="R26" i="1"/>
  <c r="N26" i="1"/>
  <c r="J26" i="1"/>
  <c r="L26" i="1"/>
  <c r="R43" i="1" l="1"/>
  <c r="J43" i="1"/>
  <c r="N43" i="1"/>
  <c r="L43" i="1"/>
</calcChain>
</file>

<file path=xl/sharedStrings.xml><?xml version="1.0" encoding="utf-8"?>
<sst xmlns="http://schemas.openxmlformats.org/spreadsheetml/2006/main" count="397" uniqueCount="104">
  <si>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</si>
  <si>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</si>
  <si>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</si>
  <si>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</si>
  <si>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</si>
  <si>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</si>
  <si>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</si>
  <si>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</si>
  <si>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</si>
  <si>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</si>
  <si>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</si>
  <si>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</si>
  <si>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</si>
  <si>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</si>
  <si>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</si>
  <si>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</si>
  <si>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</si>
  <si>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</si>
  <si>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</si>
  <si>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</si>
  <si>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</si>
  <si>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</si>
  <si>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</si>
  <si>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</si>
  <si>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</si>
  <si>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</si>
  <si>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</si>
  <si>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</si>
  <si>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</si>
  <si>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</si>
  <si>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</si>
  <si>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</si>
  <si>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</si>
  <si>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</si>
  <si>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</si>
  <si>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</si>
  <si>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</si>
  <si>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</si>
  <si>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</si>
  <si>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Apr. Incial</t>
  </si>
  <si>
    <t>Adicionada</t>
  </si>
  <si>
    <t>Reducida</t>
  </si>
  <si>
    <t>A-02</t>
  </si>
  <si>
    <t>ADQUISICIÓN DE BIENES  Y SERVICIOS</t>
  </si>
  <si>
    <t>APORTES AL FONDO DE CONTINGENCIAS</t>
  </si>
  <si>
    <t>B-10-04-01</t>
  </si>
  <si>
    <t>Total Servicio de la Deuda Publica</t>
  </si>
  <si>
    <t>Servicio de la Deuda Publica</t>
  </si>
  <si>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</si>
  <si>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</si>
  <si>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</si>
  <si>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</si>
  <si>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</si>
  <si>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</si>
  <si>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</si>
  <si>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</si>
  <si>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</si>
  <si>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</si>
  <si>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</si>
  <si>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</si>
  <si>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</si>
  <si>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</si>
  <si>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</si>
  <si>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</si>
  <si>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</si>
  <si>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</si>
  <si>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</si>
  <si>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</si>
  <si>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</si>
  <si>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</si>
  <si>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</si>
  <si>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</si>
  <si>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</si>
  <si>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</si>
  <si>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APR. DISPONIBLE</t>
  </si>
  <si>
    <t>COMPROMISO</t>
  </si>
  <si>
    <t>OBLIGACION</t>
  </si>
  <si>
    <t>ORDEN PAGO</t>
  </si>
  <si>
    <t>PAGOS</t>
  </si>
  <si>
    <t>03-03-00</t>
  </si>
  <si>
    <t>A</t>
  </si>
  <si>
    <t>01</t>
  </si>
  <si>
    <t>10</t>
  </si>
  <si>
    <t>CSF</t>
  </si>
  <si>
    <t>02</t>
  </si>
  <si>
    <t>03</t>
  </si>
  <si>
    <t>04</t>
  </si>
  <si>
    <t>012</t>
  </si>
  <si>
    <t>C</t>
  </si>
  <si>
    <t>0304</t>
  </si>
  <si>
    <t>1000</t>
  </si>
  <si>
    <t>2</t>
  </si>
  <si>
    <t>INCAPACIDADES Y LICENCIAS DE MATERNIDAD Y PATERNIDAD (NO DE PENSIONES)</t>
  </si>
  <si>
    <t>08</t>
  </si>
  <si>
    <t>SSF</t>
  </si>
  <si>
    <t>B</t>
  </si>
  <si>
    <t xml:space="preserve">Agencia Nacional de Contratacion Publica - Colombia Compra Eficiente -
</t>
  </si>
  <si>
    <t xml:space="preserve">Ejecución Presupuestal a </t>
  </si>
  <si>
    <t>Informacion suministrada por SIIF NACION</t>
  </si>
  <si>
    <t>Fecha de elaboracion:</t>
  </si>
  <si>
    <t>UNIDAD ADMINISTRATIVA ESPECIAL - AGENCIA NACIONAL DE CONTRATACION PUBLICA - COLOMBIA COMPRA EFICIENTE</t>
  </si>
  <si>
    <t>C-0304-1000-3</t>
  </si>
  <si>
    <t>3</t>
  </si>
  <si>
    <t>GENERACIÓN EFECTIVIDAD Y TRANSPARENCIA EN LAS PLATAFORMAS DE COMPRA PÚBLICA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</si>
</sst>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240A]&quot;$&quot;\ #,##0.00;\(&quot;$&quot;\ #,##0.00\)"/>
    <numFmt numFmtId="165" formatCode="&quot;$&quot;\ #,##0.00"/>
    <numFmt numFmtId="166" formatCode="[$-1240A]&quot;$&quot;\ #,##0.00;\-&quot;$&quot;\ #,##0.00"/>
    <numFmt numFmtId="167" formatCode="mmmm\ yyyy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Times New Roman"/>
      <family val="1"/>
    </font>
    <font>
      <sz val="9"/>
      <color theme="0"/>
      <name val="Arial"/>
      <family val="2"/>
    </font>
    <font>
      <sz val="11"/>
      <name val="Calibri"/>
      <family val="2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0" xfId="2" applyFont="1"/>
    <xf numFmtId="0" fontId="2" fillId="0" borderId="0" xfId="2" applyFont="1" applyAlignment="1">
      <alignment horizontal="center" vertical="center" wrapText="1" readingOrder="1"/>
    </xf>
    <xf numFmtId="0" fontId="3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 readingOrder="1"/>
    </xf>
    <xf numFmtId="0" fontId="5" fillId="0" borderId="1" xfId="2" applyFont="1" applyBorder="1" applyAlignment="1">
      <alignment vertical="center" wrapText="1" readingOrder="1"/>
    </xf>
    <xf numFmtId="0" fontId="5" fillId="0" borderId="1" xfId="2" applyFont="1" applyBorder="1" applyAlignment="1">
      <alignment horizontal="center" vertical="center" wrapText="1" readingOrder="1"/>
    </xf>
    <xf numFmtId="0" fontId="5" fillId="0" borderId="1" xfId="2" applyFont="1" applyBorder="1" applyAlignment="1">
      <alignment horizontal="left" vertical="center" wrapText="1" readingOrder="1"/>
    </xf>
    <xf numFmtId="164" fontId="5" fillId="0" borderId="1" xfId="2" applyNumberFormat="1" applyFont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5" fillId="0" borderId="2" xfId="2" applyFont="1" applyBorder="1" applyAlignment="1">
      <alignment vertical="center" wrapText="1" readingOrder="1"/>
    </xf>
    <xf numFmtId="0" fontId="5" fillId="0" borderId="2" xfId="2" applyFont="1" applyBorder="1" applyAlignment="1">
      <alignment horizontal="center" vertical="center" wrapText="1" readingOrder="1"/>
    </xf>
    <xf numFmtId="0" fontId="5" fillId="0" borderId="2" xfId="2" applyFont="1" applyBorder="1" applyAlignment="1">
      <alignment horizontal="left" vertical="center" wrapText="1" readingOrder="1"/>
    </xf>
    <xf numFmtId="164" fontId="5" fillId="0" borderId="2" xfId="2" applyNumberFormat="1" applyFont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Font="1" applyBorder="1" applyAlignment="1">
      <alignment horizontal="left" vertical="center" wrapText="1" readingOrder="1"/>
    </xf>
    <xf numFmtId="164" fontId="5" fillId="0" borderId="3" xfId="2" applyNumberFormat="1" applyFont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Font="1" applyBorder="1" applyAlignment="1">
      <alignment horizontal="center" vertical="center" wrapText="1" readingOrder="1"/>
    </xf>
    <xf numFmtId="0" fontId="5" fillId="0" borderId="3" xfId="2" applyFont="1" applyBorder="1" applyAlignment="1">
      <alignment vertical="center" wrapText="1" readingOrder="1"/>
    </xf>
    <xf numFmtId="0" fontId="5" fillId="0" borderId="4" xfId="2" applyFont="1" applyBorder="1" applyAlignment="1">
      <alignment vertical="center" wrapText="1" readingOrder="1"/>
    </xf>
    <xf numFmtId="0" fontId="5" fillId="0" borderId="4" xfId="2" applyFont="1" applyBorder="1" applyAlignment="1">
      <alignment horizontal="center" vertical="center" wrapText="1" readingOrder="1"/>
    </xf>
    <xf numFmtId="0" fontId="5" fillId="0" borderId="4" xfId="2" applyFont="1" applyBorder="1" applyAlignment="1">
      <alignment horizontal="left" vertical="center" wrapText="1" readingOrder="1"/>
    </xf>
    <xf numFmtId="164" fontId="5" fillId="0" borderId="4" xfId="2" applyNumberFormat="1" applyFont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Font="1" applyBorder="1" applyAlignment="1">
      <alignment horizontal="left" vertical="center" wrapText="1" readingOrder="1"/>
    </xf>
    <xf numFmtId="0" fontId="2" fillId="0" borderId="3" xfId="2" applyFont="1" applyBorder="1" applyAlignment="1">
      <alignment vertical="center" wrapText="1" readingOrder="1"/>
    </xf>
    <xf numFmtId="0" fontId="4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vertical="center" wrapText="1" readingOrder="1"/>
    </xf>
    <xf numFmtId="0" fontId="5" fillId="0" borderId="0" xfId="2" applyFont="1" applyAlignment="1">
      <alignment horizontal="center" vertical="center" wrapText="1" readingOrder="1"/>
    </xf>
    <xf numFmtId="0" fontId="5" fillId="0" borderId="0" xfId="2" applyFont="1" applyAlignment="1">
      <alignment horizontal="left" vertical="center" wrapText="1" readingOrder="1"/>
    </xf>
    <xf numFmtId="164" fontId="5" fillId="0" borderId="0" xfId="2" applyNumberFormat="1" applyFont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/>
    <xf numFmtId="0" fontId="4" fillId="0" borderId="0" xfId="2" applyFont="1" applyAlignment="1">
      <alignment horizontal="left" vertical="center" wrapText="1" readingOrder="1"/>
    </xf>
    <xf numFmtId="10" fontId="3" fillId="0" borderId="0" xfId="1" applyNumberFormat="1" applyFont="1" applyFill="1" applyBorder="1"/>
    <xf numFmtId="164" fontId="4" fillId="2" borderId="1" xfId="2" applyNumberFormat="1" applyFont="1" applyFill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14" fontId="3" fillId="0" borderId="0" xfId="2" applyNumberFormat="1" applyFont="1" applyAlignment="1">
      <alignment horizontal="left" vertical="center" wrapText="1"/>
    </xf>
    <xf numFmtId="0" fontId="8" fillId="0" borderId="0" xfId="2" applyFont="1"/>
    <xf numFmtId="0" fontId="9" fillId="0" borderId="0" xfId="0" applyFont="1"/>
    <xf numFmtId="0" fontId="2" fillId="0" borderId="1" xfId="2" applyFont="1" applyBorder="1" applyAlignment="1">
      <alignment horizontal="center" vertical="center" wrapText="1" readingOrder="1"/>
    </xf>
    <xf numFmtId="0" fontId="2" fillId="0" borderId="0" xfId="2" applyFont="1" applyAlignment="1">
      <alignment horizontal="left" vertical="center" wrapText="1" readingOrder="1"/>
    </xf>
    <xf numFmtId="0" fontId="4" fillId="2" borderId="1" xfId="2" applyFont="1" applyFill="1" applyBorder="1" applyAlignment="1">
      <alignment horizontal="left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2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center" vertical="center" wrapText="1" readingOrder="1"/>
    </xf>
    <xf numFmtId="0" fontId="2" fillId="0" borderId="8" xfId="2" applyFont="1" applyBorder="1" applyAlignment="1">
      <alignment horizontal="right" vertical="center" wrapText="1" readingOrder="1"/>
    </xf>
    <xf numFmtId="0" fontId="2" fillId="0" borderId="0" xfId="2" applyFont="1" applyAlignment="1">
      <alignment horizontal="right" vertical="center" wrapText="1" readingOrder="1"/>
    </xf>
    <xf numFmtId="167" fontId="2" fillId="0" borderId="0" xfId="2" applyNumberFormat="1" applyFont="1" applyAlignment="1">
      <alignment horizontal="left" vertical="center" wrapText="1" readingOrder="1"/>
    </xf>
    <xf numFmtId="167" fontId="2" fillId="0" borderId="9" xfId="2" applyNumberFormat="1" applyFont="1" applyBorder="1" applyAlignment="1">
      <alignment horizontal="left" vertical="center" wrapText="1" readingOrder="1"/>
    </xf>
    <xf numFmtId="0" fontId="2" fillId="0" borderId="10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center" vertical="center" wrapText="1" readingOrder="1"/>
    </xf>
    <xf numFmtId="0" fontId="2" fillId="0" borderId="11" xfId="2" applyFont="1" applyBorder="1" applyAlignment="1">
      <alignment horizontal="center" vertical="center" wrapText="1" readingOrder="1"/>
    </xf>
    <xf numFmtId="0" fontId="2" fillId="0" borderId="3" xfId="2" applyFont="1" applyBorder="1" applyAlignment="1">
      <alignment horizontal="left" vertical="center" wrapText="1" readingOrder="1"/>
    </xf>
    <xf numFmtId="0" fontId="3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left" vertical="center" wrapText="1" readingOrder="1"/>
    </xf>
    <xf numFmtId="0" fontId="11" fillId="0" borderId="5" xfId="0" applyFont="1" applyBorder="1" applyAlignment="1">
      <alignment vertical="center" wrapText="1" readingOrder="1"/>
    </xf>
    <xf numFmtId="166" fontId="11" fillId="0" borderId="5" xfId="0" applyNumberFormat="1" applyFont="1" applyBorder="1" applyAlignment="1">
      <alignment horizontal="right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12" fillId="0" borderId="5" xfId="0" applyFont="1" applyBorder="1" applyAlignment="1">
      <alignment horizontal="righ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156882</xdr:rowOff>
    </xdr:from>
    <xdr:to>
      <xdr:col>3</xdr:col>
      <xdr:colOff>64434</xdr:colOff>
      <xdr:row>2</xdr:row>
      <xdr:rowOff>386603</xdr:rowOff>
    </xdr:to>
    <xdr:pic>
      <xdr:nvPicPr>
        <xdr:cNvPr id="3" name="Imagen 2" descr="imagen">
          <a:extLst>
            <a:ext uri="{FF2B5EF4-FFF2-40B4-BE49-F238E27FC236}">
              <a16:creationId xmlns:a16="http://schemas.microsoft.com/office/drawing/2014/main" id="{51492658-2989-41CB-ADA7-67097BBF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6882"/>
          <a:ext cx="165566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168089</xdr:colOff>
      <xdr:row>0</xdr:row>
      <xdr:rowOff>0</xdr:rowOff>
    </xdr:from>
    <xdr:to>
      <xdr:col>17</xdr:col>
      <xdr:colOff>860052</xdr:colOff>
      <xdr:row>2</xdr:row>
      <xdr:rowOff>367553</xdr:rowOff>
    </xdr:to>
    <xdr:pic>
      <xdr:nvPicPr>
        <xdr:cNvPr id="4" name="Imagen 3" descr="imagen">
          <a:extLst>
            <a:ext uri="{FF2B5EF4-FFF2-40B4-BE49-F238E27FC236}">
              <a16:creationId xmlns:a16="http://schemas.microsoft.com/office/drawing/2014/main" id="{176292E8-2F43-4B80-95B5-ACDCE230D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4089" y="0"/>
          <a:ext cx="2249581" cy="80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56029</xdr:colOff>
      <xdr:row>48</xdr:row>
      <xdr:rowOff>100853</xdr:rowOff>
    </xdr:from>
    <xdr:to>
      <xdr:col>12</xdr:col>
      <xdr:colOff>263338</xdr:colOff>
      <xdr:row>55</xdr:row>
      <xdr:rowOff>44264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ED537E5-2A4F-49CB-B22A-D68B00D4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7" y="9950824"/>
          <a:ext cx="8779809" cy="1041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46"/>
  <sheetViews>
    <sheetView showGridLines="0" tabSelected="1" topLeftCell="A10" zoomScale="85" zoomScaleNormal="85" zoomScaleSheetLayoutView="85" workbookViewId="0">
      <selection sqref="A1:P1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21" style="1" bestFit="1" customWidth="1"/>
    <col min="6" max="7" width="19.85546875" style="1" bestFit="1" customWidth="1"/>
    <col min="8" max="8" width="21" style="1" bestFit="1" customWidth="1"/>
    <col min="9" max="9" width="21.28515625" style="1" bestFit="1" customWidth="1"/>
    <col min="10" max="10" width="14.7109375" style="33" bestFit="1" customWidth="1"/>
    <col min="11" max="11" width="21.28515625" style="1" bestFit="1" customWidth="1"/>
    <col min="12" max="12" width="10.42578125" style="33" bestFit="1" customWidth="1"/>
    <col min="13" max="13" width="21" style="1" bestFit="1" customWidth="1"/>
    <col min="14" max="14" width="9.7109375" style="33" customWidth="1"/>
    <col min="15" max="15" width="20.7109375" style="1" bestFit="1" customWidth="1"/>
    <col min="16" max="16" width="8" style="33" bestFit="1" customWidth="1"/>
    <col min="17" max="17" width="23.42578125" style="1" customWidth="1"/>
    <col min="18" max="18" width="15" style="1" customWidth="1"/>
    <col min="19" max="19" width="13.42578125" style="1" customWidth="1"/>
    <col min="20" max="16384" width="11.42578125" style="1"/>
  </cols>
  <sheetData>
    <row r="1" spans="1:20" ht="21.75" customHeight="1" x14ac:dyDescent="0.2">
      <c r="A1" s="52" t="s">
        <v>96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49"/>
      <c r="R1" s="49"/>
      <c r="T1" s="47">
        <v>1</v>
      </c>
    </row>
    <row r="2" spans="1:20" x14ac:dyDescent="0.2">
      <c r="A2" s="55" t="s">
        <v>97</v>
      </c>
      <c r="B2" s="56"/>
      <c r="C2" s="56"/>
      <c r="D2" s="56"/>
      <c r="E2" s="56"/>
      <c r="F2" s="56"/>
      <c r="G2" s="56"/>
      <c r="H2" s="56"/>
      <c r="I2" s="57">
        <f ca="1">+EDATE(TODAY(),-1)</f>
        <v>45200</v>
      </c>
      <c r="J2" s="57"/>
      <c r="K2" s="57"/>
      <c r="L2" s="57"/>
      <c r="M2" s="57"/>
      <c r="N2" s="57"/>
      <c r="O2" s="57"/>
      <c r="P2" s="58"/>
      <c r="Q2" s="49"/>
      <c r="R2" s="49"/>
    </row>
    <row r="3" spans="1:20" ht="36.75" customHeight="1" x14ac:dyDescent="0.2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  <c r="Q3" s="49"/>
      <c r="R3" s="49"/>
    </row>
    <row r="4" spans="1:20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0" x14ac:dyDescent="0.2">
      <c r="A5" s="50" t="s">
        <v>0</v>
      </c>
      <c r="B5" s="5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20" x14ac:dyDescent="0.2">
      <c r="A6" s="50" t="s">
        <v>1</v>
      </c>
      <c r="B6" s="50"/>
      <c r="C6" s="5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20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39</v>
      </c>
      <c r="F7" s="4" t="s">
        <v>40</v>
      </c>
      <c r="G7" s="4" t="s">
        <v>41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20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f>+VLOOKUP($A8,'EJECUCION SIIF'!$C$5:$AA$12,15,0)</f>
        <v>12017000000</v>
      </c>
      <c r="F8" s="8">
        <f>+VLOOKUP($A8,'EJECUCION SIIF'!$C$5:$AA$12,15+1,0)</f>
        <v>0</v>
      </c>
      <c r="G8" s="8">
        <f>+VLOOKUP($A8,'EJECUCION SIIF'!$C$5:$AA$12,15+2,0)</f>
        <v>502578540</v>
      </c>
      <c r="H8" s="8">
        <f>+VLOOKUP($A8,'EJECUCION SIIF'!$C$5:$AA$12,15+3,0)</f>
        <v>11514421460</v>
      </c>
      <c r="I8" s="8">
        <f>+VLOOKUP($A8,'EJECUCION SIIF'!$C$5:$AA$12,20,0)</f>
        <v>11514421460</v>
      </c>
      <c r="J8" s="9">
        <f>+I8/$H$8</f>
        <v>1</v>
      </c>
      <c r="K8" s="8">
        <f>+VLOOKUP($A8,'EJECUCION SIIF'!$C$5:$AA$12,21,0)</f>
        <v>0</v>
      </c>
      <c r="L8" s="9">
        <f>+K8/$H8</f>
        <v>0</v>
      </c>
      <c r="M8" s="8">
        <f>+VLOOKUP($A8,'EJECUCION SIIF'!$C$5:$AA$12,22,0)</f>
        <v>8689985702</v>
      </c>
      <c r="N8" s="9">
        <f>+M8/$H8</f>
        <v>0.75470450097629138</v>
      </c>
      <c r="O8" s="8">
        <f>+VLOOKUP($A8,'EJECUCION SIIF'!$C$5:$AA$12,23,0)</f>
        <v>8687652390</v>
      </c>
      <c r="P8" s="9">
        <f>+O8/$H8</f>
        <v>0.75450185840253237</v>
      </c>
      <c r="Q8" s="8">
        <f>+VLOOKUP($A8,'EJECUCION SIIF'!$C$5:$AA$12,25,0)</f>
        <v>8687652390</v>
      </c>
      <c r="R8" s="9">
        <f>+Q8/$H8</f>
        <v>0.75450185840253237</v>
      </c>
    </row>
    <row r="9" spans="1:20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f>+VLOOKUP($A9,'EJECUCION SIIF'!$C$5:$AA$12,15,0)</f>
        <v>4336400000</v>
      </c>
      <c r="F9" s="8">
        <f>+VLOOKUP($A9,'EJECUCION SIIF'!$C$5:$AA$12,15+1,0)</f>
        <v>0</v>
      </c>
      <c r="G9" s="8">
        <f>+VLOOKUP($A9,'EJECUCION SIIF'!$C$5:$AA$12,15+2,0)</f>
        <v>77421460</v>
      </c>
      <c r="H9" s="8">
        <f>+VLOOKUP($A9,'EJECUCION SIIF'!$C$5:$AA$12,15+3,0)</f>
        <v>4258978540</v>
      </c>
      <c r="I9" s="8">
        <f>+VLOOKUP($A9,'EJECUCION SIIF'!$C$5:$AA$12,20,0)</f>
        <v>4258978540</v>
      </c>
      <c r="J9" s="9">
        <f>+I9/H9</f>
        <v>1</v>
      </c>
      <c r="K9" s="8">
        <f>+VLOOKUP($A9,'EJECUCION SIIF'!$C$5:$AA$12,21,0)</f>
        <v>0</v>
      </c>
      <c r="L9" s="9">
        <f>+K9/$H9</f>
        <v>0</v>
      </c>
      <c r="M9" s="8">
        <f>+VLOOKUP($A9,'EJECUCION SIIF'!$C$5:$AA$12,22,0)</f>
        <v>3237917125</v>
      </c>
      <c r="N9" s="9">
        <f>+M9/$H9</f>
        <v>0.76025673634880542</v>
      </c>
      <c r="O9" s="8">
        <f>+VLOOKUP($A9,'EJECUCION SIIF'!$C$5:$AA$12,23,0)</f>
        <v>3237917125</v>
      </c>
      <c r="P9" s="9">
        <f>+O9/$H9</f>
        <v>0.76025673634880542</v>
      </c>
      <c r="Q9" s="8">
        <f>+VLOOKUP($A9,'EJECUCION SIIF'!$C$5:$AA$12,25,0)</f>
        <v>3237917125</v>
      </c>
      <c r="R9" s="9">
        <f>+Q9/$H9</f>
        <v>0.76025673634880542</v>
      </c>
    </row>
    <row r="10" spans="1:20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f>+VLOOKUP($A10,'EJECUCION SIIF'!$C$5:$AA$12,15,0)</f>
        <v>943600000</v>
      </c>
      <c r="F10" s="8">
        <f>+VLOOKUP($A10,'EJECUCION SIIF'!$C$5:$AA$12,15+1,0)</f>
        <v>580000000</v>
      </c>
      <c r="G10" s="8">
        <f>+VLOOKUP($A10,'EJECUCION SIIF'!$C$5:$AA$12,15+2,0)</f>
        <v>0</v>
      </c>
      <c r="H10" s="8">
        <f>+VLOOKUP($A10,'EJECUCION SIIF'!$C$5:$AA$12,15+3,0)</f>
        <v>1523600000</v>
      </c>
      <c r="I10" s="8">
        <f>+VLOOKUP($A10,'EJECUCION SIIF'!$C$5:$AA$12,20,0)</f>
        <v>1523600000</v>
      </c>
      <c r="J10" s="9">
        <f>+I10/H10</f>
        <v>1</v>
      </c>
      <c r="K10" s="8">
        <f>+VLOOKUP($A10,'EJECUCION SIIF'!$C$5:$AA$12,21,0)</f>
        <v>0</v>
      </c>
      <c r="L10" s="9">
        <f>+K10/$H10</f>
        <v>0</v>
      </c>
      <c r="M10" s="8">
        <f>+VLOOKUP($A10,'EJECUCION SIIF'!$C$5:$AA$12,22,0)</f>
        <v>1112042090</v>
      </c>
      <c r="N10" s="9">
        <f>+M10/$H10</f>
        <v>0.72987797978472035</v>
      </c>
      <c r="O10" s="8">
        <f>+VLOOKUP($A10,'EJECUCION SIIF'!$C$5:$AA$12,23,0)</f>
        <v>1112017990</v>
      </c>
      <c r="P10" s="9">
        <f>+O10/$H10</f>
        <v>0.72986216198477294</v>
      </c>
      <c r="Q10" s="8">
        <f>+VLOOKUP($A10,'EJECUCION SIIF'!$C$5:$AA$12,25,0)</f>
        <v>1112017990</v>
      </c>
      <c r="R10" s="9">
        <f>+Q10/$H10</f>
        <v>0.72986216198477294</v>
      </c>
    </row>
    <row r="11" spans="1:20" x14ac:dyDescent="0.2">
      <c r="A11" s="51" t="s">
        <v>18</v>
      </c>
      <c r="B11" s="51"/>
      <c r="C11" s="51"/>
      <c r="D11" s="51"/>
      <c r="E11" s="10">
        <f>SUM(E8:E10)</f>
        <v>17297000000</v>
      </c>
      <c r="F11" s="10">
        <f>SUM(F8:F10)</f>
        <v>580000000</v>
      </c>
      <c r="G11" s="10">
        <f>SUM(G8:G10)</f>
        <v>580000000</v>
      </c>
      <c r="H11" s="10">
        <f>SUM(H8:H10)</f>
        <v>17297000000</v>
      </c>
      <c r="I11" s="10">
        <f>SUM(I8:I10)</f>
        <v>17297000000</v>
      </c>
      <c r="J11" s="11">
        <f>+I11/H11</f>
        <v>1</v>
      </c>
      <c r="K11" s="10">
        <f>SUM(K8:K10)</f>
        <v>0</v>
      </c>
      <c r="L11" s="11">
        <f>+K11/$H11</f>
        <v>0</v>
      </c>
      <c r="M11" s="10">
        <f>SUM(M8:M10)</f>
        <v>13039944917</v>
      </c>
      <c r="N11" s="11">
        <f>+M11/$H11</f>
        <v>0.7538847729085969</v>
      </c>
      <c r="O11" s="10">
        <f>SUM(O8:O10)</f>
        <v>13037587505</v>
      </c>
      <c r="P11" s="11">
        <f>+O11/$H11</f>
        <v>0.75374848268485861</v>
      </c>
      <c r="Q11" s="10">
        <f>SUM(Q8:Q10)</f>
        <v>13037587505</v>
      </c>
      <c r="R11" s="11">
        <f>+Q11/$H11</f>
        <v>0.75374848268485861</v>
      </c>
    </row>
    <row r="12" spans="1:20" ht="7.5" customHeight="1" x14ac:dyDescent="0.2">
      <c r="A12" s="12"/>
      <c r="B12" s="12"/>
      <c r="C12" s="13"/>
      <c r="D12" s="14"/>
      <c r="E12" s="14"/>
      <c r="F12" s="14"/>
      <c r="G12" s="14"/>
      <c r="H12" s="15"/>
      <c r="I12" s="15"/>
      <c r="J12" s="16"/>
      <c r="K12" s="15"/>
      <c r="L12" s="16"/>
      <c r="M12" s="15"/>
      <c r="N12" s="16"/>
      <c r="O12" s="15"/>
      <c r="P12" s="16"/>
      <c r="Q12" s="15"/>
      <c r="R12" s="17"/>
    </row>
    <row r="13" spans="1:20" x14ac:dyDescent="0.2">
      <c r="A13" s="62" t="s">
        <v>19</v>
      </c>
      <c r="B13" s="62"/>
      <c r="C13" s="62"/>
      <c r="D13" s="18"/>
      <c r="E13" s="18"/>
      <c r="F13" s="18"/>
      <c r="G13" s="18"/>
      <c r="H13" s="19"/>
      <c r="I13" s="19"/>
      <c r="J13" s="20"/>
      <c r="K13" s="19"/>
      <c r="L13" s="20"/>
      <c r="M13" s="19"/>
      <c r="N13" s="20"/>
      <c r="O13" s="19"/>
      <c r="P13" s="20"/>
      <c r="Q13" s="19"/>
      <c r="R13" s="21"/>
    </row>
    <row r="14" spans="1:20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39</v>
      </c>
      <c r="F14" s="4" t="s">
        <v>40</v>
      </c>
      <c r="G14" s="4" t="s">
        <v>41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20" ht="24" x14ac:dyDescent="0.2">
      <c r="A15" s="5" t="s">
        <v>42</v>
      </c>
      <c r="B15" s="6" t="s">
        <v>17</v>
      </c>
      <c r="C15" s="6">
        <v>10</v>
      </c>
      <c r="D15" s="7" t="s">
        <v>43</v>
      </c>
      <c r="E15" s="8">
        <f>+VLOOKUP($A15,'EJECUCION SIIF'!$C$5:$AA$12,15,0)</f>
        <v>4404500000</v>
      </c>
      <c r="F15" s="8">
        <f>+VLOOKUP($A15,'EJECUCION SIIF'!$C$5:$AA$12,15+1,0)</f>
        <v>0</v>
      </c>
      <c r="G15" s="8">
        <f>+VLOOKUP($A15,'EJECUCION SIIF'!$C$5:$AA$12,15+2,0)</f>
        <v>0</v>
      </c>
      <c r="H15" s="8">
        <f>+VLOOKUP($A15,'EJECUCION SIIF'!$C$5:$AA$12,15+3,0)</f>
        <v>4404500000</v>
      </c>
      <c r="I15" s="8">
        <f>+VLOOKUP($A15,'EJECUCION SIIF'!$C$5:$AA$12,20,0)</f>
        <v>4207717459.1300001</v>
      </c>
      <c r="J15" s="9">
        <f>+I15/H15</f>
        <v>0.95532238826881599</v>
      </c>
      <c r="K15" s="8">
        <f>+VLOOKUP($A15,'EJECUCION SIIF'!$C$5:$AA$12,21,0)</f>
        <v>196782540.87</v>
      </c>
      <c r="L15" s="9">
        <f>+K15/$H15</f>
        <v>4.4677611731184015E-2</v>
      </c>
      <c r="M15" s="8">
        <f>+VLOOKUP($A15,'EJECUCION SIIF'!$C$5:$AA$12,22,0)</f>
        <v>3986459141.73</v>
      </c>
      <c r="N15" s="9">
        <f>+M15/$H15</f>
        <v>0.90508778334203654</v>
      </c>
      <c r="O15" s="8">
        <f>+VLOOKUP($A15,'EJECUCION SIIF'!$C$5:$AA$12,23,0)</f>
        <v>3005410243.1999998</v>
      </c>
      <c r="P15" s="9">
        <f>+O15/$H15</f>
        <v>0.68234992466795319</v>
      </c>
      <c r="Q15" s="8">
        <f>+VLOOKUP($A15,'EJECUCION SIIF'!$C$5:$AA$12,25,0)</f>
        <v>3005410243.1999998</v>
      </c>
      <c r="R15" s="9">
        <f>+Q15/$H15</f>
        <v>0.68234992466795319</v>
      </c>
    </row>
    <row r="16" spans="1:20" x14ac:dyDescent="0.2">
      <c r="A16" s="51" t="s">
        <v>20</v>
      </c>
      <c r="B16" s="51"/>
      <c r="C16" s="51"/>
      <c r="D16" s="51"/>
      <c r="E16" s="10">
        <f>+E15</f>
        <v>4404500000</v>
      </c>
      <c r="F16" s="10">
        <f>+F15</f>
        <v>0</v>
      </c>
      <c r="G16" s="10">
        <f>+G15</f>
        <v>0</v>
      </c>
      <c r="H16" s="10">
        <f>+H15</f>
        <v>4404500000</v>
      </c>
      <c r="I16" s="10">
        <f>+I15</f>
        <v>4207717459.1300001</v>
      </c>
      <c r="J16" s="11">
        <f>+I16/H16</f>
        <v>0.95532238826881599</v>
      </c>
      <c r="K16" s="10">
        <f>+K15</f>
        <v>196782540.87</v>
      </c>
      <c r="L16" s="11">
        <f>+K16/$H16</f>
        <v>4.4677611731184015E-2</v>
      </c>
      <c r="M16" s="10">
        <f>+M15</f>
        <v>3986459141.73</v>
      </c>
      <c r="N16" s="11">
        <f>+M16/$H16</f>
        <v>0.90508778334203654</v>
      </c>
      <c r="O16" s="10">
        <f>+O15</f>
        <v>3005410243.1999998</v>
      </c>
      <c r="P16" s="11">
        <f>+O16/$H16</f>
        <v>0.68234992466795319</v>
      </c>
      <c r="Q16" s="10">
        <f>+Q15</f>
        <v>3005410243.1999998</v>
      </c>
      <c r="R16" s="11">
        <f>+Q16/$H16</f>
        <v>0.68234992466795319</v>
      </c>
    </row>
    <row r="17" spans="1:18" ht="6" customHeight="1" x14ac:dyDescent="0.2">
      <c r="A17" s="12"/>
      <c r="B17" s="12"/>
      <c r="C17" s="13"/>
      <c r="D17" s="12"/>
      <c r="E17" s="12"/>
      <c r="F17" s="12"/>
      <c r="G17" s="12"/>
      <c r="H17" s="15"/>
      <c r="I17" s="15"/>
      <c r="J17" s="16"/>
      <c r="K17" s="15"/>
      <c r="L17" s="16"/>
      <c r="M17" s="15"/>
      <c r="N17" s="16"/>
      <c r="O17" s="15"/>
      <c r="P17" s="16"/>
      <c r="Q17" s="15"/>
      <c r="R17" s="17"/>
    </row>
    <row r="18" spans="1:18" x14ac:dyDescent="0.2">
      <c r="A18" s="62" t="s">
        <v>21</v>
      </c>
      <c r="B18" s="62"/>
      <c r="C18" s="22"/>
      <c r="D18" s="23"/>
      <c r="E18" s="23"/>
      <c r="F18" s="23"/>
      <c r="G18" s="23"/>
      <c r="H18" s="19"/>
      <c r="I18" s="19"/>
      <c r="J18" s="20"/>
      <c r="K18" s="19"/>
      <c r="L18" s="20"/>
      <c r="M18" s="19"/>
      <c r="N18" s="20"/>
      <c r="O18" s="19"/>
      <c r="P18" s="20"/>
      <c r="Q18" s="19"/>
      <c r="R18" s="21"/>
    </row>
    <row r="19" spans="1:18" x14ac:dyDescent="0.2">
      <c r="A19" s="4" t="s">
        <v>2</v>
      </c>
      <c r="B19" s="4" t="s">
        <v>3</v>
      </c>
      <c r="C19" s="4" t="s">
        <v>4</v>
      </c>
      <c r="D19" s="4" t="s">
        <v>5</v>
      </c>
      <c r="E19" s="4" t="s">
        <v>39</v>
      </c>
      <c r="F19" s="4" t="s">
        <v>40</v>
      </c>
      <c r="G19" s="4" t="s">
        <v>41</v>
      </c>
      <c r="H19" s="4" t="s">
        <v>6</v>
      </c>
      <c r="I19" s="4" t="s">
        <v>7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12</v>
      </c>
      <c r="O19" s="4" t="s">
        <v>13</v>
      </c>
      <c r="P19" s="4" t="s">
        <v>14</v>
      </c>
      <c r="Q19" s="4" t="s">
        <v>15</v>
      </c>
      <c r="R19" s="4" t="s">
        <v>16</v>
      </c>
    </row>
    <row r="20" spans="1:18" ht="36" x14ac:dyDescent="0.2">
      <c r="A20" s="5" t="s">
        <v>35</v>
      </c>
      <c r="B20" s="6" t="s">
        <v>17</v>
      </c>
      <c r="C20" s="6">
        <v>10</v>
      </c>
      <c r="D20" s="7" t="s">
        <v>34</v>
      </c>
      <c r="E20" s="8">
        <f>+VLOOKUP($A20,'EJECUCION SIIF'!$C$5:$AA$12,15,0)</f>
        <v>55300000</v>
      </c>
      <c r="F20" s="8">
        <f>+VLOOKUP($A20,'EJECUCION SIIF'!$C$5:$AA$12,15+1,0)</f>
        <v>0</v>
      </c>
      <c r="G20" s="8">
        <f>+VLOOKUP($A20,'EJECUCION SIIF'!$C$5:$AA$12,15+2,0)</f>
        <v>0</v>
      </c>
      <c r="H20" s="8">
        <f>+VLOOKUP($A20,'EJECUCION SIIF'!$C$5:$AA$12,15+3,0)</f>
        <v>55300000</v>
      </c>
      <c r="I20" s="8">
        <f>+VLOOKUP($A20,'EJECUCION SIIF'!$C$5:$AA$12,20,0)</f>
        <v>55300000</v>
      </c>
      <c r="J20" s="9">
        <f>+I20/H20</f>
        <v>1</v>
      </c>
      <c r="K20" s="8">
        <f>+VLOOKUP($A20,'EJECUCION SIIF'!$C$5:$AA$12,21,0)</f>
        <v>0</v>
      </c>
      <c r="L20" s="9">
        <f>+K20/$H20</f>
        <v>0</v>
      </c>
      <c r="M20" s="8">
        <f>+VLOOKUP($A20,'EJECUCION SIIF'!$C$5:$AA$12,22,0)</f>
        <v>44033586</v>
      </c>
      <c r="N20" s="9">
        <f>+M20/$H20</f>
        <v>0.79626737793851721</v>
      </c>
      <c r="O20" s="8">
        <f>+VLOOKUP($A20,'EJECUCION SIIF'!$C$5:$AA$12,23,0)</f>
        <v>41748343</v>
      </c>
      <c r="P20" s="9">
        <f>+O20/$H20</f>
        <v>0.7549429113924051</v>
      </c>
      <c r="Q20" s="8">
        <f>+VLOOKUP($A20,'EJECUCION SIIF'!$C$5:$AA$12,25,0)</f>
        <v>41748343</v>
      </c>
      <c r="R20" s="9">
        <f>+Q20/$H20</f>
        <v>0.7549429113924051</v>
      </c>
    </row>
    <row r="22" spans="1:18" x14ac:dyDescent="0.2">
      <c r="A22" s="34"/>
      <c r="B22" s="35"/>
      <c r="C22" s="35"/>
      <c r="D22" s="36"/>
      <c r="E22" s="36"/>
      <c r="F22" s="36"/>
      <c r="G22" s="36"/>
      <c r="H22" s="37"/>
      <c r="I22" s="37"/>
      <c r="J22" s="38"/>
      <c r="K22" s="37"/>
      <c r="L22" s="38"/>
      <c r="M22" s="37"/>
      <c r="N22" s="38"/>
      <c r="O22" s="37"/>
      <c r="P22" s="38"/>
      <c r="Q22" s="37"/>
      <c r="R22" s="39"/>
    </row>
    <row r="23" spans="1:18" x14ac:dyDescent="0.2">
      <c r="A23" s="4" t="s">
        <v>2</v>
      </c>
      <c r="B23" s="4" t="s">
        <v>3</v>
      </c>
      <c r="C23" s="4" t="s">
        <v>4</v>
      </c>
      <c r="D23" s="4" t="s">
        <v>5</v>
      </c>
      <c r="E23" s="4" t="s">
        <v>39</v>
      </c>
      <c r="F23" s="4" t="s">
        <v>40</v>
      </c>
      <c r="G23" s="4" t="s">
        <v>41</v>
      </c>
      <c r="H23" s="4" t="s">
        <v>6</v>
      </c>
      <c r="I23" s="4" t="s">
        <v>7</v>
      </c>
      <c r="J23" s="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15</v>
      </c>
      <c r="R23" s="4" t="s">
        <v>16</v>
      </c>
    </row>
    <row r="24" spans="1:18" ht="24" x14ac:dyDescent="0.2">
      <c r="A24" s="5" t="s">
        <v>36</v>
      </c>
      <c r="B24" s="6" t="s">
        <v>17</v>
      </c>
      <c r="C24" s="6" t="s">
        <v>37</v>
      </c>
      <c r="D24" s="7" t="s">
        <v>38</v>
      </c>
      <c r="E24" s="8">
        <f>+VLOOKUP($A24,'EJECUCION SIIF'!$C$5:$AA$12,15,0)</f>
        <v>174628291</v>
      </c>
      <c r="F24" s="8">
        <f>+VLOOKUP($A24,'EJECUCION SIIF'!$C$5:$AA$12,15+1,0)</f>
        <v>0</v>
      </c>
      <c r="G24" s="8">
        <f>+VLOOKUP($A24,'EJECUCION SIIF'!$C$5:$AA$12,15+2,0)</f>
        <v>0</v>
      </c>
      <c r="H24" s="8">
        <f>+VLOOKUP($A24,'EJECUCION SIIF'!$C$5:$AA$12,15+3,0)</f>
        <v>174628291</v>
      </c>
      <c r="I24" s="8">
        <f>+VLOOKUP($A24,'EJECUCION SIIF'!$C$5:$AA$12,20,0)</f>
        <v>0</v>
      </c>
      <c r="J24" s="9">
        <f>+I24/H24</f>
        <v>0</v>
      </c>
      <c r="K24" s="8">
        <f>+VLOOKUP($A24,'EJECUCION SIIF'!$C$5:$AA$12,21,0)</f>
        <v>174628291</v>
      </c>
      <c r="L24" s="9">
        <f>+K24/$H24</f>
        <v>1</v>
      </c>
      <c r="M24" s="8">
        <f>+VLOOKUP($A24,'EJECUCION SIIF'!$C$5:$AA$12,22,0)</f>
        <v>0</v>
      </c>
      <c r="N24" s="9">
        <f>+M24/$H24</f>
        <v>0</v>
      </c>
      <c r="O24" s="8">
        <f>+VLOOKUP($A24,'EJECUCION SIIF'!$C$5:$AA$12,23,0)</f>
        <v>0</v>
      </c>
      <c r="P24" s="9">
        <f>+O24/$H24</f>
        <v>0</v>
      </c>
      <c r="Q24" s="8">
        <f>+VLOOKUP($A24,'EJECUCION SIIF'!$C$5:$AA$12,25,0)</f>
        <v>0</v>
      </c>
      <c r="R24" s="9">
        <f>+Q24/$H24</f>
        <v>0</v>
      </c>
    </row>
    <row r="25" spans="1:18" x14ac:dyDescent="0.2">
      <c r="A25" s="34"/>
      <c r="B25" s="35"/>
      <c r="C25" s="35"/>
      <c r="D25" s="36"/>
      <c r="E25" s="36"/>
      <c r="F25" s="36"/>
      <c r="G25" s="36"/>
      <c r="H25" s="37"/>
      <c r="I25" s="37"/>
      <c r="J25" s="38"/>
      <c r="K25" s="37"/>
      <c r="L25" s="38"/>
      <c r="M25" s="37"/>
      <c r="N25" s="38"/>
      <c r="O25" s="37"/>
      <c r="P25" s="38"/>
      <c r="Q25" s="37"/>
      <c r="R25" s="39"/>
    </row>
    <row r="26" spans="1:18" x14ac:dyDescent="0.2">
      <c r="A26" s="51" t="s">
        <v>22</v>
      </c>
      <c r="B26" s="51"/>
      <c r="C26" s="51"/>
      <c r="D26" s="51"/>
      <c r="E26" s="10">
        <f>+E11+E16+E20+E24</f>
        <v>21931428291</v>
      </c>
      <c r="F26" s="10">
        <v>0</v>
      </c>
      <c r="G26" s="10">
        <v>0</v>
      </c>
      <c r="H26" s="10">
        <f>+H11+H16+H20+H24</f>
        <v>21931428291</v>
      </c>
      <c r="I26" s="10">
        <f>+I11+I16+I20+I24</f>
        <v>21560017459.130001</v>
      </c>
      <c r="J26" s="11">
        <f>+I26/H26</f>
        <v>0.98306490453143835</v>
      </c>
      <c r="K26" s="10">
        <f>+K11+K16+K20+K24</f>
        <v>371410831.87</v>
      </c>
      <c r="L26" s="11">
        <f>+K26/$H26</f>
        <v>1.6935095468561701E-2</v>
      </c>
      <c r="M26" s="10">
        <f>+M11+M16+M20+M24</f>
        <v>17070437644.73</v>
      </c>
      <c r="N26" s="11">
        <f>+M26/$H26</f>
        <v>0.77835503544177265</v>
      </c>
      <c r="O26" s="10">
        <f>+O11+O16+O20+O24</f>
        <v>16084746091.200001</v>
      </c>
      <c r="P26" s="11">
        <f>+O26/$H26</f>
        <v>0.73341078737679377</v>
      </c>
      <c r="Q26" s="10">
        <f>+Q11+Q16+Q20+Q24</f>
        <v>16084746091.200001</v>
      </c>
      <c r="R26" s="11">
        <f>+Q26/$H26</f>
        <v>0.73341078737679377</v>
      </c>
    </row>
    <row r="27" spans="1:18" ht="6.75" customHeight="1" x14ac:dyDescent="0.2">
      <c r="A27" s="30"/>
      <c r="B27" s="30"/>
      <c r="C27" s="30"/>
      <c r="D27" s="30"/>
      <c r="E27" s="30"/>
      <c r="F27" s="30"/>
      <c r="G27" s="30"/>
      <c r="H27" s="15"/>
      <c r="I27" s="15"/>
      <c r="J27" s="16"/>
      <c r="K27" s="15"/>
      <c r="L27" s="16"/>
      <c r="M27" s="15"/>
      <c r="N27" s="16"/>
      <c r="O27" s="15"/>
      <c r="P27" s="16"/>
      <c r="Q27" s="15"/>
      <c r="R27" s="17"/>
    </row>
    <row r="28" spans="1:18" ht="15.75" customHeight="1" x14ac:dyDescent="0.2">
      <c r="A28" s="64" t="s">
        <v>47</v>
      </c>
      <c r="B28" s="64"/>
      <c r="C28" s="64"/>
      <c r="D28" s="64"/>
      <c r="E28" s="41"/>
      <c r="F28" s="41"/>
      <c r="G28" s="41"/>
      <c r="H28" s="37"/>
      <c r="I28" s="37"/>
      <c r="J28" s="38"/>
      <c r="K28" s="37"/>
      <c r="L28" s="38"/>
      <c r="M28" s="37"/>
      <c r="N28" s="38"/>
      <c r="O28" s="37"/>
      <c r="P28" s="38"/>
      <c r="Q28" s="37"/>
      <c r="R28" s="42"/>
    </row>
    <row r="29" spans="1:18" ht="6.75" customHeight="1" x14ac:dyDescent="0.2">
      <c r="A29" s="41"/>
      <c r="B29" s="41"/>
      <c r="C29" s="41"/>
      <c r="D29" s="41"/>
      <c r="E29" s="41"/>
      <c r="F29" s="41"/>
      <c r="G29" s="41"/>
      <c r="H29" s="37"/>
      <c r="I29" s="37"/>
      <c r="J29" s="38"/>
      <c r="K29" s="37"/>
      <c r="L29" s="38"/>
      <c r="M29" s="37"/>
      <c r="N29" s="38"/>
      <c r="O29" s="37"/>
      <c r="P29" s="38"/>
      <c r="Q29" s="37"/>
      <c r="R29" s="42"/>
    </row>
    <row r="30" spans="1:18" ht="15" customHeight="1" x14ac:dyDescent="0.2">
      <c r="A30" s="4" t="s">
        <v>2</v>
      </c>
      <c r="B30" s="4" t="s">
        <v>3</v>
      </c>
      <c r="C30" s="4" t="s">
        <v>4</v>
      </c>
      <c r="D30" s="4" t="s">
        <v>5</v>
      </c>
      <c r="E30" s="4" t="s">
        <v>39</v>
      </c>
      <c r="F30" s="4" t="s">
        <v>40</v>
      </c>
      <c r="G30" s="4" t="s">
        <v>41</v>
      </c>
      <c r="H30" s="4" t="s">
        <v>6</v>
      </c>
      <c r="I30" s="4" t="s">
        <v>7</v>
      </c>
      <c r="J30" s="4" t="s">
        <v>8</v>
      </c>
      <c r="K30" s="4" t="s">
        <v>9</v>
      </c>
      <c r="L30" s="4" t="s">
        <v>10</v>
      </c>
      <c r="M30" s="4" t="s">
        <v>11</v>
      </c>
      <c r="N30" s="4" t="s">
        <v>12</v>
      </c>
      <c r="O30" s="4" t="s">
        <v>13</v>
      </c>
      <c r="P30" s="4" t="s">
        <v>14</v>
      </c>
      <c r="Q30" s="4" t="s">
        <v>15</v>
      </c>
      <c r="R30" s="4" t="s">
        <v>16</v>
      </c>
    </row>
    <row r="31" spans="1:18" ht="28.5" customHeight="1" x14ac:dyDescent="0.2">
      <c r="A31" s="5" t="s">
        <v>45</v>
      </c>
      <c r="B31" s="6" t="s">
        <v>17</v>
      </c>
      <c r="C31" s="6" t="s">
        <v>37</v>
      </c>
      <c r="D31" s="7" t="s">
        <v>44</v>
      </c>
      <c r="E31" s="8">
        <f>+VLOOKUP($A31,'EJECUCION SIIF'!$C$5:$AA$12,15,0)</f>
        <v>540174373</v>
      </c>
      <c r="F31" s="8">
        <f>+VLOOKUP($A31,'EJECUCION SIIF'!$C$5:$AA$12,15+1,0)</f>
        <v>0</v>
      </c>
      <c r="G31" s="8">
        <f>+VLOOKUP($A31,'EJECUCION SIIF'!$C$5:$AA$12,15+2,0)</f>
        <v>0</v>
      </c>
      <c r="H31" s="8">
        <f>+VLOOKUP($A31,'EJECUCION SIIF'!$C$5:$AA$12,15+3,0)</f>
        <v>540174373</v>
      </c>
      <c r="I31" s="8">
        <f>+VLOOKUP($A31,'EJECUCION SIIF'!$C$5:$AA$12,20,0)</f>
        <v>540174372.09000003</v>
      </c>
      <c r="J31" s="9">
        <f>+I31/H31</f>
        <v>0.99999999831535891</v>
      </c>
      <c r="K31" s="8">
        <f>+VLOOKUP($A31,'EJECUCION SIIF'!$C$5:$AA$12,21,0)</f>
        <v>0.91</v>
      </c>
      <c r="L31" s="9">
        <f>+K31/$H31</f>
        <v>1.6846411927061191E-9</v>
      </c>
      <c r="M31" s="8">
        <f>+VLOOKUP($A31,'EJECUCION SIIF'!$C$5:$AA$12,22,0)</f>
        <v>540174372.09000003</v>
      </c>
      <c r="N31" s="9">
        <f>+M31/$H31</f>
        <v>0.99999999831535891</v>
      </c>
      <c r="O31" s="8">
        <f>+VLOOKUP($A31,'EJECUCION SIIF'!$C$5:$AA$12,23,0)</f>
        <v>540174372.09000003</v>
      </c>
      <c r="P31" s="9">
        <f>+O31/$H31</f>
        <v>0.99999999831535891</v>
      </c>
      <c r="Q31" s="8">
        <f>+VLOOKUP($A31,'EJECUCION SIIF'!$C$5:$AA$12,25,0)</f>
        <v>540174372.09000003</v>
      </c>
      <c r="R31" s="9">
        <f>+Q31/$H31</f>
        <v>0.99999999831535891</v>
      </c>
    </row>
    <row r="32" spans="1:18" ht="6.75" customHeight="1" x14ac:dyDescent="0.2">
      <c r="A32" s="34"/>
      <c r="B32" s="35"/>
      <c r="C32" s="35"/>
      <c r="D32" s="36"/>
      <c r="E32" s="36"/>
      <c r="F32" s="36"/>
      <c r="G32" s="36"/>
      <c r="H32" s="37"/>
      <c r="I32" s="37"/>
      <c r="J32" s="38"/>
      <c r="K32" s="37"/>
      <c r="L32" s="38"/>
      <c r="M32" s="37"/>
      <c r="N32" s="38"/>
      <c r="O32" s="37"/>
      <c r="P32" s="38"/>
      <c r="Q32" s="37"/>
      <c r="R32" s="39"/>
    </row>
    <row r="33" spans="1:18" ht="15" customHeight="1" x14ac:dyDescent="0.2">
      <c r="A33" s="51" t="s">
        <v>46</v>
      </c>
      <c r="B33" s="51"/>
      <c r="C33" s="51"/>
      <c r="D33" s="51"/>
      <c r="E33" s="10">
        <f t="shared" ref="E33:R33" si="0">+E31</f>
        <v>540174373</v>
      </c>
      <c r="F33" s="10">
        <f t="shared" si="0"/>
        <v>0</v>
      </c>
      <c r="G33" s="10">
        <f t="shared" si="0"/>
        <v>0</v>
      </c>
      <c r="H33" s="10">
        <f t="shared" si="0"/>
        <v>540174373</v>
      </c>
      <c r="I33" s="10">
        <f t="shared" si="0"/>
        <v>540174372.09000003</v>
      </c>
      <c r="J33" s="10">
        <f t="shared" si="0"/>
        <v>0.99999999831535891</v>
      </c>
      <c r="K33" s="10">
        <f t="shared" si="0"/>
        <v>0.91</v>
      </c>
      <c r="L33" s="11">
        <f t="shared" si="0"/>
        <v>1.6846411927061191E-9</v>
      </c>
      <c r="M33" s="10">
        <f t="shared" si="0"/>
        <v>540174372.09000003</v>
      </c>
      <c r="N33" s="11">
        <f t="shared" si="0"/>
        <v>0.99999999831535891</v>
      </c>
      <c r="O33" s="10">
        <f t="shared" si="0"/>
        <v>540174372.09000003</v>
      </c>
      <c r="P33" s="11">
        <f t="shared" si="0"/>
        <v>0.99999999831535891</v>
      </c>
      <c r="Q33" s="10">
        <f t="shared" si="0"/>
        <v>540174372.09000003</v>
      </c>
      <c r="R33" s="11">
        <f t="shared" si="0"/>
        <v>0.99999999831535891</v>
      </c>
    </row>
    <row r="34" spans="1:18" ht="6.75" customHeight="1" x14ac:dyDescent="0.2">
      <c r="A34" s="41"/>
      <c r="B34" s="41"/>
      <c r="C34" s="41"/>
      <c r="D34" s="41"/>
      <c r="E34" s="41"/>
      <c r="F34" s="41"/>
      <c r="G34" s="41"/>
      <c r="H34" s="37"/>
      <c r="I34" s="37"/>
      <c r="J34" s="38"/>
      <c r="K34" s="37"/>
      <c r="L34" s="38"/>
      <c r="M34" s="37"/>
      <c r="N34" s="38"/>
      <c r="O34" s="37"/>
      <c r="P34" s="38"/>
      <c r="Q34" s="37"/>
      <c r="R34" s="42"/>
    </row>
    <row r="35" spans="1:18" ht="6.75" customHeight="1" x14ac:dyDescent="0.2">
      <c r="A35" s="41"/>
      <c r="B35" s="41"/>
      <c r="C35" s="41"/>
      <c r="D35" s="41"/>
      <c r="E35" s="41"/>
      <c r="F35" s="41"/>
      <c r="G35" s="41"/>
      <c r="H35" s="37"/>
      <c r="I35" s="37"/>
      <c r="J35" s="38"/>
      <c r="K35" s="37"/>
      <c r="L35" s="38"/>
      <c r="M35" s="37"/>
      <c r="N35" s="38"/>
      <c r="O35" s="37"/>
      <c r="P35" s="38"/>
      <c r="Q35" s="37"/>
      <c r="R35" s="42"/>
    </row>
    <row r="36" spans="1:18" ht="6.75" customHeight="1" x14ac:dyDescent="0.2">
      <c r="A36" s="41"/>
      <c r="B36" s="41"/>
      <c r="C36" s="41"/>
      <c r="D36" s="41"/>
      <c r="E36" s="41"/>
      <c r="F36" s="41"/>
      <c r="G36" s="41"/>
      <c r="H36" s="37"/>
      <c r="I36" s="37"/>
      <c r="J36" s="38"/>
      <c r="K36" s="37"/>
      <c r="L36" s="38"/>
      <c r="M36" s="37"/>
      <c r="N36" s="38"/>
      <c r="O36" s="37"/>
      <c r="P36" s="38"/>
      <c r="Q36" s="37"/>
      <c r="R36" s="42"/>
    </row>
    <row r="37" spans="1:18" ht="12" customHeight="1" x14ac:dyDescent="0.2">
      <c r="A37" s="31" t="s">
        <v>23</v>
      </c>
      <c r="B37" s="32"/>
      <c r="C37" s="32"/>
      <c r="D37" s="32"/>
      <c r="E37" s="32"/>
      <c r="F37" s="32"/>
      <c r="G37" s="32"/>
      <c r="H37" s="19"/>
      <c r="I37" s="19"/>
      <c r="J37" s="20"/>
      <c r="K37" s="19"/>
      <c r="L37" s="20"/>
      <c r="M37" s="19"/>
      <c r="N37" s="20"/>
      <c r="O37" s="19"/>
      <c r="P37" s="20"/>
      <c r="Q37" s="19"/>
      <c r="R37" s="21"/>
    </row>
    <row r="38" spans="1:18" x14ac:dyDescent="0.2">
      <c r="A38" s="4" t="s">
        <v>2</v>
      </c>
      <c r="B38" s="4" t="s">
        <v>3</v>
      </c>
      <c r="C38" s="4" t="s">
        <v>4</v>
      </c>
      <c r="D38" s="4" t="s">
        <v>5</v>
      </c>
      <c r="E38" s="4" t="s">
        <v>39</v>
      </c>
      <c r="F38" s="4" t="s">
        <v>40</v>
      </c>
      <c r="G38" s="4" t="s">
        <v>41</v>
      </c>
      <c r="H38" s="4" t="s">
        <v>6</v>
      </c>
      <c r="I38" s="4" t="s">
        <v>7</v>
      </c>
      <c r="J38" s="4" t="s">
        <v>8</v>
      </c>
      <c r="K38" s="4" t="s">
        <v>9</v>
      </c>
      <c r="L38" s="4" t="s">
        <v>10</v>
      </c>
      <c r="M38" s="4" t="s">
        <v>11</v>
      </c>
      <c r="N38" s="4" t="s">
        <v>12</v>
      </c>
      <c r="O38" s="4" t="s">
        <v>13</v>
      </c>
      <c r="P38" s="4" t="s">
        <v>14</v>
      </c>
      <c r="Q38" s="4" t="s">
        <v>15</v>
      </c>
      <c r="R38" s="4" t="s">
        <v>16</v>
      </c>
    </row>
    <row r="39" spans="1:18" ht="54" customHeight="1" x14ac:dyDescent="0.2">
      <c r="A39" s="5" t="s">
        <v>24</v>
      </c>
      <c r="B39" s="6" t="s">
        <v>17</v>
      </c>
      <c r="C39" s="6" t="s">
        <v>37</v>
      </c>
      <c r="D39" s="7" t="s">
        <v>25</v>
      </c>
      <c r="E39" s="8">
        <f>+VLOOKUP($A39,'EJECUCION SIIF'!$C$5:$AA$12,15,0)</f>
        <v>51620000000</v>
      </c>
      <c r="F39" s="8">
        <f>+VLOOKUP($A39,'EJECUCION SIIF'!$C$5:$AA$12,15+1,0)</f>
        <v>0</v>
      </c>
      <c r="G39" s="8">
        <f>+VLOOKUP($A39,'EJECUCION SIIF'!$C$5:$AA$12,15+2,0)</f>
        <v>4091032985</v>
      </c>
      <c r="H39" s="8">
        <f>+VLOOKUP($A39,'EJECUCION SIIF'!$C$5:$AA$12,15+3,0)</f>
        <v>47528967015</v>
      </c>
      <c r="I39" s="8">
        <f>+VLOOKUP($A39,'EJECUCION SIIF'!$C$5:$AA$12,20,0)</f>
        <v>46714321044.860001</v>
      </c>
      <c r="J39" s="9">
        <f>+I39/H39</f>
        <v>0.98286001103531451</v>
      </c>
      <c r="K39" s="8">
        <f>+VLOOKUP($A39,'EJECUCION SIIF'!$C$5:$AA$12,21,0)</f>
        <v>814645970.13999999</v>
      </c>
      <c r="L39" s="9">
        <f>+K39/$H39</f>
        <v>1.7139988964685476E-2</v>
      </c>
      <c r="M39" s="8">
        <f>+VLOOKUP($A39,'EJECUCION SIIF'!$C$5:$AA$12,22,0)</f>
        <v>45322395720.860001</v>
      </c>
      <c r="N39" s="9">
        <f>+M39/$H39</f>
        <v>0.95357417943790757</v>
      </c>
      <c r="O39" s="8">
        <f>+VLOOKUP($A39,'EJECUCION SIIF'!$C$5:$AA$12,23,0)</f>
        <v>33707615838.880001</v>
      </c>
      <c r="P39" s="9">
        <f>+O39/$H39</f>
        <v>0.70920152395153002</v>
      </c>
      <c r="Q39" s="8">
        <f>+VLOOKUP($A39,'EJECUCION SIIF'!$C$5:$AA$12,25,0)</f>
        <v>33707615838.880001</v>
      </c>
      <c r="R39" s="9">
        <f>+Q39/$H39</f>
        <v>0.70920152395153002</v>
      </c>
    </row>
    <row r="40" spans="1:18" ht="54" customHeight="1" x14ac:dyDescent="0.2">
      <c r="A40" s="5" t="s">
        <v>101</v>
      </c>
      <c r="B40" s="6" t="s">
        <v>17</v>
      </c>
      <c r="C40" s="6" t="s">
        <v>37</v>
      </c>
      <c r="D40" s="7" t="s">
        <v>103</v>
      </c>
      <c r="E40" s="8">
        <f>+VLOOKUP($A40,'EJECUCION SIIF'!$C$5:$AA$14,15,0)</f>
        <v>0</v>
      </c>
      <c r="F40" s="8">
        <f>+VLOOKUP($A40,'EJECUCION SIIF'!$C$5:$AA$14,16,0)</f>
        <v>4091032985</v>
      </c>
      <c r="G40" s="8">
        <f>+VLOOKUP($A40,'EJECUCION SIIF'!$C$5:$AA$14,17,0)</f>
        <v>0</v>
      </c>
      <c r="H40" s="8">
        <f>+VLOOKUP($A40,'EJECUCION SIIF'!$C$5:$AA$14,18,0)</f>
        <v>4091032985</v>
      </c>
      <c r="I40" s="8">
        <f>+VLOOKUP($A40,'EJECUCION SIIF'!$C$5:$AA$13,20,0)</f>
        <v>4040216200</v>
      </c>
      <c r="J40" s="9">
        <f>+I40/H40</f>
        <v>0.987578495410249</v>
      </c>
      <c r="K40" s="8">
        <f>+VLOOKUP($A40,'EJECUCION SIIF'!$C$5:$AA$13,21,0)</f>
        <v>50816785</v>
      </c>
      <c r="L40" s="9">
        <f>+K40/$H40</f>
        <v>1.2421504589750942E-2</v>
      </c>
      <c r="M40" s="8">
        <f>+VLOOKUP($A40,'EJECUCION SIIF'!$C$5:$AA$13,22,0)</f>
        <v>2660534557.4000001</v>
      </c>
      <c r="N40" s="9">
        <f>+M40/$H40</f>
        <v>0.65033319632351971</v>
      </c>
      <c r="O40" s="8">
        <f>+VLOOKUP($A40,'EJECUCION SIIF'!$C$5:$AA$13,23,0)</f>
        <v>0</v>
      </c>
      <c r="P40" s="9">
        <f>+O40/$H40</f>
        <v>0</v>
      </c>
      <c r="Q40" s="8">
        <f>+VLOOKUP($A40,'EJECUCION SIIF'!$C$5:$AA$13,25,0)</f>
        <v>0</v>
      </c>
      <c r="R40" s="9">
        <f>+Q40/$H40</f>
        <v>0</v>
      </c>
    </row>
    <row r="41" spans="1:18" x14ac:dyDescent="0.2">
      <c r="A41" s="51" t="s">
        <v>26</v>
      </c>
      <c r="B41" s="51"/>
      <c r="C41" s="51"/>
      <c r="D41" s="51"/>
      <c r="E41" s="10">
        <f>SUM(E39:E40)</f>
        <v>51620000000</v>
      </c>
      <c r="F41" s="10">
        <f>SUM(F39:F40)</f>
        <v>4091032985</v>
      </c>
      <c r="G41" s="10">
        <f>SUM(G39:G40)</f>
        <v>4091032985</v>
      </c>
      <c r="H41" s="10">
        <f>SUM(H39:H40)</f>
        <v>51620000000</v>
      </c>
      <c r="I41" s="10">
        <f>SUM(I39:I40)</f>
        <v>50754537244.860001</v>
      </c>
      <c r="J41" s="11">
        <f>+I41/H41</f>
        <v>0.98323396444905076</v>
      </c>
      <c r="K41" s="10">
        <f>SUM(K39:K40)</f>
        <v>865462755.13999999</v>
      </c>
      <c r="L41" s="11">
        <f>+K41/$H41</f>
        <v>1.6766035550949243E-2</v>
      </c>
      <c r="M41" s="10">
        <f>SUM(M39:M40)</f>
        <v>47982930278.260002</v>
      </c>
      <c r="N41" s="11">
        <f>+M41/$H41</f>
        <v>0.92954146219023637</v>
      </c>
      <c r="O41" s="10">
        <f>SUM(O39:O40)</f>
        <v>33707615838.880001</v>
      </c>
      <c r="P41" s="11">
        <f>+O41/$H41</f>
        <v>0.65299527002867108</v>
      </c>
      <c r="Q41" s="10">
        <f>SUM(Q39:Q40)</f>
        <v>33707615838.880001</v>
      </c>
      <c r="R41" s="11">
        <f>+Q41/$H41</f>
        <v>0.65299527002867108</v>
      </c>
    </row>
    <row r="42" spans="1:18" ht="7.5" customHeight="1" x14ac:dyDescent="0.2">
      <c r="A42" s="24"/>
      <c r="B42" s="24"/>
      <c r="C42" s="25"/>
      <c r="D42" s="26"/>
      <c r="E42" s="26"/>
      <c r="F42" s="26"/>
      <c r="G42" s="26"/>
      <c r="H42" s="27"/>
      <c r="I42" s="27"/>
      <c r="J42" s="28"/>
      <c r="K42" s="27"/>
      <c r="L42" s="28"/>
      <c r="M42" s="27"/>
      <c r="N42" s="28"/>
      <c r="O42" s="27"/>
      <c r="P42" s="28"/>
      <c r="Q42" s="27"/>
      <c r="R42" s="29"/>
    </row>
    <row r="43" spans="1:18" x14ac:dyDescent="0.2">
      <c r="A43" s="51" t="s">
        <v>27</v>
      </c>
      <c r="B43" s="51"/>
      <c r="C43" s="51"/>
      <c r="D43" s="51"/>
      <c r="E43" s="43">
        <f>+E26+E33+E41</f>
        <v>74091602664</v>
      </c>
      <c r="F43" s="43">
        <f>+F26+F33+F41</f>
        <v>4091032985</v>
      </c>
      <c r="G43" s="43">
        <f>+G26+G33+G41</f>
        <v>4091032985</v>
      </c>
      <c r="H43" s="43">
        <f>+H26+H33+H41</f>
        <v>74091602664</v>
      </c>
      <c r="I43" s="43">
        <f>+I26+I33+I41</f>
        <v>72854729076.080002</v>
      </c>
      <c r="J43" s="11">
        <f>+I43/$H$43</f>
        <v>0.98330615692672851</v>
      </c>
      <c r="K43" s="43">
        <f>+K26+K33+K41</f>
        <v>1236873587.9200001</v>
      </c>
      <c r="L43" s="11">
        <f>+K43/$H$43</f>
        <v>1.6693843073271493E-2</v>
      </c>
      <c r="M43" s="43">
        <f>+M26+M33+M41</f>
        <v>65593542295.080002</v>
      </c>
      <c r="N43" s="11">
        <f>+M43/$H$43</f>
        <v>0.8853033263775103</v>
      </c>
      <c r="O43" s="43">
        <f>+O26+O33+O41</f>
        <v>50332536302.169998</v>
      </c>
      <c r="P43" s="11">
        <f>+O43/$H$43</f>
        <v>0.67932848652801281</v>
      </c>
      <c r="Q43" s="43">
        <f>+Q26+Q33+Q41</f>
        <v>50332536302.169998</v>
      </c>
      <c r="R43" s="11">
        <f>+Q43/$H$43</f>
        <v>0.67932848652801281</v>
      </c>
    </row>
    <row r="44" spans="1:18" ht="0" hidden="1" customHeight="1" x14ac:dyDescent="0.2"/>
    <row r="45" spans="1:18" ht="24.75" customHeight="1" x14ac:dyDescent="0.2">
      <c r="A45" s="63" t="s">
        <v>99</v>
      </c>
      <c r="B45" s="63"/>
      <c r="C45" s="63"/>
      <c r="D45" s="46">
        <f ca="1">+TODAY()</f>
        <v>45231</v>
      </c>
      <c r="K45" s="40"/>
    </row>
    <row r="46" spans="1:18" x14ac:dyDescent="0.2">
      <c r="A46" s="1" t="s">
        <v>98</v>
      </c>
    </row>
  </sheetData>
  <mergeCells count="17">
    <mergeCell ref="A45:C45"/>
    <mergeCell ref="A18:B18"/>
    <mergeCell ref="A26:D26"/>
    <mergeCell ref="A41:D41"/>
    <mergeCell ref="A43:D43"/>
    <mergeCell ref="A33:D33"/>
    <mergeCell ref="A28:D28"/>
    <mergeCell ref="Q1:R3"/>
    <mergeCell ref="A5:B5"/>
    <mergeCell ref="A6:C6"/>
    <mergeCell ref="A11:D11"/>
    <mergeCell ref="A16:D16"/>
    <mergeCell ref="A1:P1"/>
    <mergeCell ref="A2:H2"/>
    <mergeCell ref="I2:P2"/>
    <mergeCell ref="A3:P3"/>
    <mergeCell ref="A13:C13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83D0-429B-46AE-B717-98AF2C087E15}">
  <sheetPr codeName="Hoja2">
    <tabColor rgb="FF0070C0"/>
    <pageSetUpPr fitToPage="1"/>
  </sheetPr>
  <dimension ref="A1:AA15"/>
  <sheetViews>
    <sheetView showGridLines="0" zoomScale="90" zoomScaleNormal="90" zoomScaleSheetLayoutView="85" workbookViewId="0">
      <selection activeCell="A4" sqref="A4:AA15"/>
    </sheetView>
  </sheetViews>
  <sheetFormatPr baseColWidth="10" defaultColWidth="11.42578125" defaultRowHeight="12" x14ac:dyDescent="0.2"/>
  <cols>
    <col min="1" max="1" width="11.42578125" style="1"/>
    <col min="2" max="2" width="11.42578125" style="33"/>
    <col min="3" max="3" width="11.42578125" style="1"/>
    <col min="4" max="4" width="5.42578125" style="33" bestFit="1" customWidth="1"/>
    <col min="5" max="5" width="4.85546875" style="1" bestFit="1" customWidth="1"/>
    <col min="6" max="6" width="4.7109375" style="33" bestFit="1" customWidth="1"/>
    <col min="7" max="7" width="4.85546875" style="1" bestFit="1" customWidth="1"/>
    <col min="8" max="8" width="5.28515625" style="1" bestFit="1" customWidth="1"/>
    <col min="9" max="9" width="7.7109375" style="1" bestFit="1" customWidth="1"/>
    <col min="10" max="11" width="5.28515625" style="1" bestFit="1" customWidth="1"/>
    <col min="12" max="12" width="6.7109375" style="1" bestFit="1" customWidth="1"/>
    <col min="13" max="13" width="7.5703125" style="1" bestFit="1" customWidth="1"/>
    <col min="14" max="14" width="4.7109375" style="1" bestFit="1" customWidth="1"/>
    <col min="15" max="15" width="4.28515625" style="1" bestFit="1" customWidth="1"/>
    <col min="16" max="16" width="12.140625" style="1" bestFit="1" customWidth="1"/>
    <col min="17" max="17" width="16.7109375" style="1" bestFit="1" customWidth="1"/>
    <col min="18" max="18" width="14" style="1" bestFit="1" customWidth="1"/>
    <col min="19" max="19" width="14.28515625" style="1" bestFit="1" customWidth="1"/>
    <col min="20" max="20" width="16.7109375" style="1" bestFit="1" customWidth="1"/>
    <col min="21" max="21" width="11.42578125" style="1"/>
    <col min="22" max="22" width="16.28515625" style="1" bestFit="1" customWidth="1"/>
    <col min="23" max="24" width="16.7109375" style="1" bestFit="1" customWidth="1"/>
    <col min="25" max="27" width="14.28515625" style="1" bestFit="1" customWidth="1"/>
    <col min="28" max="16384" width="11.42578125" style="1"/>
  </cols>
  <sheetData>
    <row r="1" spans="1:27" x14ac:dyDescent="0.2">
      <c r="A1" s="44" t="s">
        <v>48</v>
      </c>
      <c r="B1" s="44">
        <v>2023</v>
      </c>
      <c r="C1" s="45" t="s">
        <v>49</v>
      </c>
      <c r="D1" s="45" t="s">
        <v>49</v>
      </c>
      <c r="E1" s="45" t="s">
        <v>49</v>
      </c>
      <c r="F1" s="45" t="s">
        <v>49</v>
      </c>
      <c r="G1" s="45" t="s">
        <v>49</v>
      </c>
      <c r="H1" s="45" t="s">
        <v>49</v>
      </c>
      <c r="I1" s="45" t="s">
        <v>49</v>
      </c>
      <c r="J1" s="45" t="s">
        <v>49</v>
      </c>
      <c r="K1" s="45" t="s">
        <v>49</v>
      </c>
      <c r="L1" s="45" t="s">
        <v>49</v>
      </c>
      <c r="M1" s="45" t="s">
        <v>49</v>
      </c>
      <c r="N1" s="45" t="s">
        <v>49</v>
      </c>
      <c r="O1" s="45" t="s">
        <v>49</v>
      </c>
      <c r="P1" s="45" t="s">
        <v>49</v>
      </c>
      <c r="Q1" s="45" t="s">
        <v>49</v>
      </c>
      <c r="R1" s="45" t="s">
        <v>49</v>
      </c>
      <c r="S1" s="45" t="s">
        <v>49</v>
      </c>
      <c r="T1" s="45" t="s">
        <v>49</v>
      </c>
      <c r="U1" s="45" t="s">
        <v>49</v>
      </c>
      <c r="V1" s="45" t="s">
        <v>49</v>
      </c>
      <c r="W1" s="45" t="s">
        <v>49</v>
      </c>
      <c r="X1" s="45" t="s">
        <v>49</v>
      </c>
      <c r="Y1" s="45" t="s">
        <v>49</v>
      </c>
      <c r="Z1" s="45" t="s">
        <v>49</v>
      </c>
      <c r="AA1" s="45" t="s">
        <v>49</v>
      </c>
    </row>
    <row r="2" spans="1:27" x14ac:dyDescent="0.2">
      <c r="A2" s="44" t="s">
        <v>50</v>
      </c>
      <c r="B2" s="44" t="s">
        <v>51</v>
      </c>
      <c r="C2" s="45" t="s">
        <v>49</v>
      </c>
      <c r="D2" s="45" t="s">
        <v>49</v>
      </c>
      <c r="E2" s="45" t="s">
        <v>49</v>
      </c>
      <c r="F2" s="45" t="s">
        <v>49</v>
      </c>
      <c r="G2" s="45" t="s">
        <v>49</v>
      </c>
      <c r="H2" s="45" t="s">
        <v>49</v>
      </c>
      <c r="I2" s="45" t="s">
        <v>49</v>
      </c>
      <c r="J2" s="45" t="s">
        <v>49</v>
      </c>
      <c r="K2" s="45" t="s">
        <v>49</v>
      </c>
      <c r="L2" s="45" t="s">
        <v>49</v>
      </c>
      <c r="M2" s="45" t="s">
        <v>49</v>
      </c>
      <c r="N2" s="45" t="s">
        <v>49</v>
      </c>
      <c r="O2" s="45" t="s">
        <v>49</v>
      </c>
      <c r="P2" s="45" t="s">
        <v>49</v>
      </c>
      <c r="Q2" s="45" t="s">
        <v>49</v>
      </c>
      <c r="R2" s="45" t="s">
        <v>49</v>
      </c>
      <c r="S2" s="45" t="s">
        <v>49</v>
      </c>
      <c r="T2" s="45" t="s">
        <v>49</v>
      </c>
      <c r="U2" s="45" t="s">
        <v>49</v>
      </c>
      <c r="V2" s="45" t="s">
        <v>49</v>
      </c>
      <c r="W2" s="45" t="s">
        <v>49</v>
      </c>
      <c r="X2" s="45" t="s">
        <v>49</v>
      </c>
      <c r="Y2" s="45" t="s">
        <v>49</v>
      </c>
      <c r="Z2" s="45" t="s">
        <v>49</v>
      </c>
      <c r="AA2" s="45" t="s">
        <v>49</v>
      </c>
    </row>
    <row r="3" spans="1:27" x14ac:dyDescent="0.2">
      <c r="A3" s="44" t="s">
        <v>52</v>
      </c>
      <c r="B3" s="44" t="s">
        <v>53</v>
      </c>
      <c r="C3" s="45" t="s">
        <v>49</v>
      </c>
      <c r="D3" s="45" t="s">
        <v>49</v>
      </c>
      <c r="E3" s="45" t="s">
        <v>49</v>
      </c>
      <c r="F3" s="45" t="s">
        <v>49</v>
      </c>
      <c r="G3" s="45" t="s">
        <v>49</v>
      </c>
      <c r="H3" s="45" t="s">
        <v>49</v>
      </c>
      <c r="I3" s="45" t="s">
        <v>49</v>
      </c>
      <c r="J3" s="45" t="s">
        <v>49</v>
      </c>
      <c r="K3" s="45" t="s">
        <v>49</v>
      </c>
      <c r="L3" s="45" t="s">
        <v>49</v>
      </c>
      <c r="M3" s="45" t="s">
        <v>49</v>
      </c>
      <c r="N3" s="45" t="s">
        <v>49</v>
      </c>
      <c r="O3" s="45" t="s">
        <v>49</v>
      </c>
      <c r="P3" s="45" t="s">
        <v>49</v>
      </c>
      <c r="Q3" s="45">
        <v>15</v>
      </c>
      <c r="R3" s="45">
        <v>16</v>
      </c>
      <c r="S3" s="45">
        <v>17</v>
      </c>
      <c r="T3" s="45">
        <v>18</v>
      </c>
      <c r="U3" s="45">
        <v>19</v>
      </c>
      <c r="V3" s="45">
        <v>20</v>
      </c>
      <c r="W3" s="45">
        <v>21</v>
      </c>
      <c r="X3" s="45">
        <v>22</v>
      </c>
      <c r="Y3" s="45">
        <v>23</v>
      </c>
      <c r="Z3" s="45">
        <v>24</v>
      </c>
      <c r="AA3" s="45">
        <v>25</v>
      </c>
    </row>
    <row r="4" spans="1:27" ht="36" x14ac:dyDescent="0.2">
      <c r="A4" s="65" t="s">
        <v>54</v>
      </c>
      <c r="B4" s="65" t="s">
        <v>55</v>
      </c>
      <c r="C4" s="65" t="s">
        <v>56</v>
      </c>
      <c r="D4" s="65" t="s">
        <v>57</v>
      </c>
      <c r="E4" s="65" t="s">
        <v>58</v>
      </c>
      <c r="F4" s="65" t="s">
        <v>59</v>
      </c>
      <c r="G4" s="65" t="s">
        <v>60</v>
      </c>
      <c r="H4" s="65" t="s">
        <v>61</v>
      </c>
      <c r="I4" s="65" t="s">
        <v>62</v>
      </c>
      <c r="J4" s="65" t="s">
        <v>63</v>
      </c>
      <c r="K4" s="65" t="s">
        <v>64</v>
      </c>
      <c r="L4" s="65" t="s">
        <v>65</v>
      </c>
      <c r="M4" s="65" t="s">
        <v>66</v>
      </c>
      <c r="N4" s="65" t="s">
        <v>4</v>
      </c>
      <c r="O4" s="65" t="s">
        <v>67</v>
      </c>
      <c r="P4" s="65" t="s">
        <v>68</v>
      </c>
      <c r="Q4" s="65" t="s">
        <v>69</v>
      </c>
      <c r="R4" s="65" t="s">
        <v>70</v>
      </c>
      <c r="S4" s="65" t="s">
        <v>71</v>
      </c>
      <c r="T4" s="65" t="s">
        <v>72</v>
      </c>
      <c r="U4" s="65" t="s">
        <v>73</v>
      </c>
      <c r="V4" s="65" t="s">
        <v>7</v>
      </c>
      <c r="W4" s="65" t="s">
        <v>74</v>
      </c>
      <c r="X4" s="65" t="s">
        <v>75</v>
      </c>
      <c r="Y4" s="65" t="s">
        <v>76</v>
      </c>
      <c r="Z4" s="65" t="s">
        <v>77</v>
      </c>
      <c r="AA4" s="65" t="s">
        <v>78</v>
      </c>
    </row>
    <row r="5" spans="1:27" s="48" customFormat="1" ht="135" x14ac:dyDescent="0.25">
      <c r="A5" s="66" t="s">
        <v>79</v>
      </c>
      <c r="B5" s="67" t="s">
        <v>100</v>
      </c>
      <c r="C5" s="68" t="s">
        <v>28</v>
      </c>
      <c r="D5" s="66" t="s">
        <v>80</v>
      </c>
      <c r="E5" s="66" t="s">
        <v>81</v>
      </c>
      <c r="F5" s="66" t="s">
        <v>81</v>
      </c>
      <c r="G5" s="66" t="s">
        <v>81</v>
      </c>
      <c r="H5" s="66"/>
      <c r="I5" s="66"/>
      <c r="J5" s="66"/>
      <c r="K5" s="66"/>
      <c r="L5" s="66"/>
      <c r="M5" s="66" t="s">
        <v>17</v>
      </c>
      <c r="N5" s="66" t="s">
        <v>82</v>
      </c>
      <c r="O5" s="66" t="s">
        <v>83</v>
      </c>
      <c r="P5" s="67" t="s">
        <v>31</v>
      </c>
      <c r="Q5" s="69">
        <v>12017000000</v>
      </c>
      <c r="R5" s="69">
        <v>0</v>
      </c>
      <c r="S5" s="69">
        <v>502578540</v>
      </c>
      <c r="T5" s="69">
        <v>11514421460</v>
      </c>
      <c r="U5" s="69">
        <v>0</v>
      </c>
      <c r="V5" s="69">
        <v>11514421460</v>
      </c>
      <c r="W5" s="69">
        <v>0</v>
      </c>
      <c r="X5" s="69">
        <v>8689985702</v>
      </c>
      <c r="Y5" s="69">
        <v>8687652390</v>
      </c>
      <c r="Z5" s="69">
        <v>8687652390</v>
      </c>
      <c r="AA5" s="69">
        <v>8687652390</v>
      </c>
    </row>
    <row r="6" spans="1:27" s="48" customFormat="1" ht="135" x14ac:dyDescent="0.25">
      <c r="A6" s="66" t="s">
        <v>79</v>
      </c>
      <c r="B6" s="67" t="s">
        <v>100</v>
      </c>
      <c r="C6" s="68" t="s">
        <v>29</v>
      </c>
      <c r="D6" s="66" t="s">
        <v>80</v>
      </c>
      <c r="E6" s="66" t="s">
        <v>81</v>
      </c>
      <c r="F6" s="66" t="s">
        <v>81</v>
      </c>
      <c r="G6" s="66" t="s">
        <v>84</v>
      </c>
      <c r="H6" s="66"/>
      <c r="I6" s="66"/>
      <c r="J6" s="66"/>
      <c r="K6" s="66"/>
      <c r="L6" s="66"/>
      <c r="M6" s="66" t="s">
        <v>17</v>
      </c>
      <c r="N6" s="66" t="s">
        <v>82</v>
      </c>
      <c r="O6" s="66" t="s">
        <v>83</v>
      </c>
      <c r="P6" s="67" t="s">
        <v>32</v>
      </c>
      <c r="Q6" s="69">
        <v>4336400000</v>
      </c>
      <c r="R6" s="69">
        <v>0</v>
      </c>
      <c r="S6" s="69">
        <v>77421460</v>
      </c>
      <c r="T6" s="69">
        <v>4258978540</v>
      </c>
      <c r="U6" s="69">
        <v>0</v>
      </c>
      <c r="V6" s="69">
        <v>4258978540</v>
      </c>
      <c r="W6" s="69">
        <v>0</v>
      </c>
      <c r="X6" s="69">
        <v>3237917125</v>
      </c>
      <c r="Y6" s="69">
        <v>3237917125</v>
      </c>
      <c r="Z6" s="69">
        <v>3237917125</v>
      </c>
      <c r="AA6" s="69">
        <v>3237917125</v>
      </c>
    </row>
    <row r="7" spans="1:27" s="48" customFormat="1" ht="135" x14ac:dyDescent="0.25">
      <c r="A7" s="66" t="s">
        <v>79</v>
      </c>
      <c r="B7" s="67" t="s">
        <v>100</v>
      </c>
      <c r="C7" s="68" t="s">
        <v>30</v>
      </c>
      <c r="D7" s="66" t="s">
        <v>80</v>
      </c>
      <c r="E7" s="66" t="s">
        <v>81</v>
      </c>
      <c r="F7" s="66" t="s">
        <v>81</v>
      </c>
      <c r="G7" s="66" t="s">
        <v>85</v>
      </c>
      <c r="H7" s="66"/>
      <c r="I7" s="66"/>
      <c r="J7" s="66"/>
      <c r="K7" s="66"/>
      <c r="L7" s="66"/>
      <c r="M7" s="66" t="s">
        <v>17</v>
      </c>
      <c r="N7" s="66" t="s">
        <v>82</v>
      </c>
      <c r="O7" s="66" t="s">
        <v>83</v>
      </c>
      <c r="P7" s="67" t="s">
        <v>33</v>
      </c>
      <c r="Q7" s="69">
        <v>943600000</v>
      </c>
      <c r="R7" s="69">
        <v>580000000</v>
      </c>
      <c r="S7" s="69">
        <v>0</v>
      </c>
      <c r="T7" s="69">
        <v>1523600000</v>
      </c>
      <c r="U7" s="69">
        <v>0</v>
      </c>
      <c r="V7" s="69">
        <v>1523600000</v>
      </c>
      <c r="W7" s="69">
        <v>0</v>
      </c>
      <c r="X7" s="69">
        <v>1112042090</v>
      </c>
      <c r="Y7" s="69">
        <v>1112017990</v>
      </c>
      <c r="Z7" s="69">
        <v>1112017990</v>
      </c>
      <c r="AA7" s="69">
        <v>1112017990</v>
      </c>
    </row>
    <row r="8" spans="1:27" s="48" customFormat="1" ht="135" x14ac:dyDescent="0.25">
      <c r="A8" s="66" t="s">
        <v>79</v>
      </c>
      <c r="B8" s="67" t="s">
        <v>100</v>
      </c>
      <c r="C8" s="68" t="s">
        <v>42</v>
      </c>
      <c r="D8" s="66" t="s">
        <v>80</v>
      </c>
      <c r="E8" s="66" t="s">
        <v>84</v>
      </c>
      <c r="F8" s="66"/>
      <c r="G8" s="66"/>
      <c r="H8" s="66"/>
      <c r="I8" s="66"/>
      <c r="J8" s="66"/>
      <c r="K8" s="66"/>
      <c r="L8" s="66"/>
      <c r="M8" s="66" t="s">
        <v>17</v>
      </c>
      <c r="N8" s="66" t="s">
        <v>82</v>
      </c>
      <c r="O8" s="66" t="s">
        <v>83</v>
      </c>
      <c r="P8" s="67" t="s">
        <v>43</v>
      </c>
      <c r="Q8" s="69">
        <v>4404500000</v>
      </c>
      <c r="R8" s="69">
        <v>0</v>
      </c>
      <c r="S8" s="69">
        <v>0</v>
      </c>
      <c r="T8" s="69">
        <v>4404500000</v>
      </c>
      <c r="U8" s="69">
        <v>0</v>
      </c>
      <c r="V8" s="69">
        <v>4207717459.1300001</v>
      </c>
      <c r="W8" s="69">
        <v>196782540.87</v>
      </c>
      <c r="X8" s="69">
        <v>3986459141.73</v>
      </c>
      <c r="Y8" s="69">
        <v>3005410243.1999998</v>
      </c>
      <c r="Z8" s="69">
        <v>3005410243.1999998</v>
      </c>
      <c r="AA8" s="69">
        <v>3005410243.1999998</v>
      </c>
    </row>
    <row r="9" spans="1:27" s="48" customFormat="1" ht="135" x14ac:dyDescent="0.25">
      <c r="A9" s="66" t="s">
        <v>79</v>
      </c>
      <c r="B9" s="67" t="s">
        <v>100</v>
      </c>
      <c r="C9" s="68" t="s">
        <v>35</v>
      </c>
      <c r="D9" s="66" t="s">
        <v>80</v>
      </c>
      <c r="E9" s="66" t="s">
        <v>85</v>
      </c>
      <c r="F9" s="66" t="s">
        <v>86</v>
      </c>
      <c r="G9" s="66" t="s">
        <v>84</v>
      </c>
      <c r="H9" s="66" t="s">
        <v>87</v>
      </c>
      <c r="I9" s="66"/>
      <c r="J9" s="66"/>
      <c r="K9" s="66"/>
      <c r="L9" s="66"/>
      <c r="M9" s="66" t="s">
        <v>17</v>
      </c>
      <c r="N9" s="66" t="s">
        <v>82</v>
      </c>
      <c r="O9" s="66" t="s">
        <v>83</v>
      </c>
      <c r="P9" s="67" t="s">
        <v>92</v>
      </c>
      <c r="Q9" s="69">
        <v>55300000</v>
      </c>
      <c r="R9" s="69">
        <v>0</v>
      </c>
      <c r="S9" s="69">
        <v>0</v>
      </c>
      <c r="T9" s="69">
        <v>55300000</v>
      </c>
      <c r="U9" s="69">
        <v>0</v>
      </c>
      <c r="V9" s="69">
        <v>55300000</v>
      </c>
      <c r="W9" s="69">
        <v>0</v>
      </c>
      <c r="X9" s="69">
        <v>44033586</v>
      </c>
      <c r="Y9" s="69">
        <v>41748343</v>
      </c>
      <c r="Z9" s="69">
        <v>41748343</v>
      </c>
      <c r="AA9" s="69">
        <v>41748343</v>
      </c>
    </row>
    <row r="10" spans="1:27" s="48" customFormat="1" ht="135" x14ac:dyDescent="0.25">
      <c r="A10" s="66" t="s">
        <v>79</v>
      </c>
      <c r="B10" s="67" t="s">
        <v>100</v>
      </c>
      <c r="C10" s="68" t="s">
        <v>36</v>
      </c>
      <c r="D10" s="66" t="s">
        <v>80</v>
      </c>
      <c r="E10" s="66" t="s">
        <v>93</v>
      </c>
      <c r="F10" s="66" t="s">
        <v>86</v>
      </c>
      <c r="G10" s="66" t="s">
        <v>81</v>
      </c>
      <c r="H10" s="66"/>
      <c r="I10" s="66"/>
      <c r="J10" s="66"/>
      <c r="K10" s="66"/>
      <c r="L10" s="66"/>
      <c r="M10" s="66" t="s">
        <v>17</v>
      </c>
      <c r="N10" s="66" t="s">
        <v>37</v>
      </c>
      <c r="O10" s="66" t="s">
        <v>94</v>
      </c>
      <c r="P10" s="67" t="s">
        <v>38</v>
      </c>
      <c r="Q10" s="69">
        <v>174628291</v>
      </c>
      <c r="R10" s="69">
        <v>0</v>
      </c>
      <c r="S10" s="69">
        <v>0</v>
      </c>
      <c r="T10" s="69">
        <v>174628291</v>
      </c>
      <c r="U10" s="69">
        <v>0</v>
      </c>
      <c r="V10" s="69">
        <v>0</v>
      </c>
      <c r="W10" s="69">
        <v>174628291</v>
      </c>
      <c r="X10" s="69">
        <v>0</v>
      </c>
      <c r="Y10" s="69">
        <v>0</v>
      </c>
      <c r="Z10" s="69">
        <v>0</v>
      </c>
      <c r="AA10" s="69">
        <v>0</v>
      </c>
    </row>
    <row r="11" spans="1:27" s="48" customFormat="1" ht="135" x14ac:dyDescent="0.25">
      <c r="A11" s="66" t="s">
        <v>79</v>
      </c>
      <c r="B11" s="67" t="s">
        <v>100</v>
      </c>
      <c r="C11" s="68" t="s">
        <v>45</v>
      </c>
      <c r="D11" s="66" t="s">
        <v>95</v>
      </c>
      <c r="E11" s="66" t="s">
        <v>82</v>
      </c>
      <c r="F11" s="66" t="s">
        <v>86</v>
      </c>
      <c r="G11" s="66" t="s">
        <v>81</v>
      </c>
      <c r="H11" s="66"/>
      <c r="I11" s="66"/>
      <c r="J11" s="66"/>
      <c r="K11" s="66"/>
      <c r="L11" s="66"/>
      <c r="M11" s="66" t="s">
        <v>17</v>
      </c>
      <c r="N11" s="66" t="s">
        <v>37</v>
      </c>
      <c r="O11" s="66" t="s">
        <v>83</v>
      </c>
      <c r="P11" s="67" t="s">
        <v>44</v>
      </c>
      <c r="Q11" s="69">
        <v>540174373</v>
      </c>
      <c r="R11" s="69">
        <v>0</v>
      </c>
      <c r="S11" s="69">
        <v>0</v>
      </c>
      <c r="T11" s="69">
        <v>540174373</v>
      </c>
      <c r="U11" s="69">
        <v>0</v>
      </c>
      <c r="V11" s="69">
        <v>540174372.09000003</v>
      </c>
      <c r="W11" s="69">
        <v>0.91</v>
      </c>
      <c r="X11" s="69">
        <v>540174372.09000003</v>
      </c>
      <c r="Y11" s="69">
        <v>540174372.09000003</v>
      </c>
      <c r="Z11" s="69">
        <v>540174372.09000003</v>
      </c>
      <c r="AA11" s="69">
        <v>540174372.09000003</v>
      </c>
    </row>
    <row r="12" spans="1:27" s="48" customFormat="1" ht="135" x14ac:dyDescent="0.25">
      <c r="A12" s="66" t="s">
        <v>79</v>
      </c>
      <c r="B12" s="67" t="s">
        <v>100</v>
      </c>
      <c r="C12" s="68" t="s">
        <v>24</v>
      </c>
      <c r="D12" s="66" t="s">
        <v>88</v>
      </c>
      <c r="E12" s="66" t="s">
        <v>89</v>
      </c>
      <c r="F12" s="66" t="s">
        <v>90</v>
      </c>
      <c r="G12" s="66" t="s">
        <v>91</v>
      </c>
      <c r="H12" s="66"/>
      <c r="I12" s="66"/>
      <c r="J12" s="66"/>
      <c r="K12" s="66"/>
      <c r="L12" s="66"/>
      <c r="M12" s="66" t="s">
        <v>17</v>
      </c>
      <c r="N12" s="66" t="s">
        <v>37</v>
      </c>
      <c r="O12" s="66" t="s">
        <v>83</v>
      </c>
      <c r="P12" s="67" t="s">
        <v>25</v>
      </c>
      <c r="Q12" s="69">
        <v>51620000000</v>
      </c>
      <c r="R12" s="69">
        <v>0</v>
      </c>
      <c r="S12" s="69">
        <v>4091032985</v>
      </c>
      <c r="T12" s="69">
        <v>47528967015</v>
      </c>
      <c r="U12" s="69">
        <v>0</v>
      </c>
      <c r="V12" s="69">
        <v>46714321044.860001</v>
      </c>
      <c r="W12" s="69">
        <v>814645970.13999999</v>
      </c>
      <c r="X12" s="69">
        <v>45322395720.860001</v>
      </c>
      <c r="Y12" s="69">
        <v>33707615838.880001</v>
      </c>
      <c r="Z12" s="69">
        <v>33707615838.880001</v>
      </c>
      <c r="AA12" s="69">
        <v>33707615838.880001</v>
      </c>
    </row>
    <row r="13" spans="1:27" s="48" customFormat="1" ht="135" x14ac:dyDescent="0.25">
      <c r="A13" s="66" t="s">
        <v>79</v>
      </c>
      <c r="B13" s="67" t="s">
        <v>100</v>
      </c>
      <c r="C13" s="68" t="s">
        <v>101</v>
      </c>
      <c r="D13" s="66" t="s">
        <v>88</v>
      </c>
      <c r="E13" s="66" t="s">
        <v>89</v>
      </c>
      <c r="F13" s="66" t="s">
        <v>90</v>
      </c>
      <c r="G13" s="66" t="s">
        <v>102</v>
      </c>
      <c r="H13" s="66" t="s">
        <v>49</v>
      </c>
      <c r="I13" s="66" t="s">
        <v>49</v>
      </c>
      <c r="J13" s="66" t="s">
        <v>49</v>
      </c>
      <c r="K13" s="66" t="s">
        <v>49</v>
      </c>
      <c r="L13" s="66" t="s">
        <v>49</v>
      </c>
      <c r="M13" s="66" t="s">
        <v>17</v>
      </c>
      <c r="N13" s="66" t="s">
        <v>37</v>
      </c>
      <c r="O13" s="66" t="s">
        <v>83</v>
      </c>
      <c r="P13" s="67" t="s">
        <v>103</v>
      </c>
      <c r="Q13" s="69">
        <v>0</v>
      </c>
      <c r="R13" s="69">
        <v>4091032985</v>
      </c>
      <c r="S13" s="69">
        <v>0</v>
      </c>
      <c r="T13" s="69">
        <v>4091032985</v>
      </c>
      <c r="U13" s="69">
        <v>0</v>
      </c>
      <c r="V13" s="69">
        <v>4040216200</v>
      </c>
      <c r="W13" s="69">
        <v>50816785</v>
      </c>
      <c r="X13" s="69">
        <v>2660534557.4000001</v>
      </c>
      <c r="Y13" s="69">
        <v>0</v>
      </c>
      <c r="Z13" s="69">
        <v>0</v>
      </c>
      <c r="AA13" s="69">
        <v>0</v>
      </c>
    </row>
    <row r="14" spans="1:27" s="48" customFormat="1" ht="15" x14ac:dyDescent="0.25">
      <c r="A14" s="66" t="s">
        <v>49</v>
      </c>
      <c r="B14" s="67" t="s">
        <v>49</v>
      </c>
      <c r="C14" s="68" t="s">
        <v>49</v>
      </c>
      <c r="D14" s="66" t="s">
        <v>49</v>
      </c>
      <c r="E14" s="66" t="s">
        <v>49</v>
      </c>
      <c r="F14" s="66" t="s">
        <v>49</v>
      </c>
      <c r="G14" s="66" t="s">
        <v>49</v>
      </c>
      <c r="H14" s="66" t="s">
        <v>49</v>
      </c>
      <c r="I14" s="66" t="s">
        <v>49</v>
      </c>
      <c r="J14" s="66" t="s">
        <v>49</v>
      </c>
      <c r="K14" s="66" t="s">
        <v>49</v>
      </c>
      <c r="L14" s="66" t="s">
        <v>49</v>
      </c>
      <c r="M14" s="66" t="s">
        <v>49</v>
      </c>
      <c r="N14" s="66" t="s">
        <v>49</v>
      </c>
      <c r="O14" s="66" t="s">
        <v>49</v>
      </c>
      <c r="P14" s="67" t="s">
        <v>49</v>
      </c>
      <c r="Q14" s="69">
        <v>74091602664</v>
      </c>
      <c r="R14" s="69">
        <v>4671032985</v>
      </c>
      <c r="S14" s="69">
        <v>4671032985</v>
      </c>
      <c r="T14" s="69">
        <v>74091602664</v>
      </c>
      <c r="U14" s="69">
        <v>0</v>
      </c>
      <c r="V14" s="69">
        <v>72854729076.080002</v>
      </c>
      <c r="W14" s="69">
        <v>1236873587.9200101</v>
      </c>
      <c r="X14" s="69">
        <v>65593542295.080002</v>
      </c>
      <c r="Y14" s="69">
        <v>50332536302.169998</v>
      </c>
      <c r="Z14" s="69">
        <v>50332536302.169998</v>
      </c>
      <c r="AA14" s="69">
        <v>50332536302.169998</v>
      </c>
    </row>
    <row r="15" spans="1:27" x14ac:dyDescent="0.2">
      <c r="A15" s="66" t="s">
        <v>49</v>
      </c>
      <c r="B15" s="70" t="s">
        <v>49</v>
      </c>
      <c r="C15" s="68" t="s">
        <v>49</v>
      </c>
      <c r="D15" s="66" t="s">
        <v>49</v>
      </c>
      <c r="E15" s="66" t="s">
        <v>49</v>
      </c>
      <c r="F15" s="66" t="s">
        <v>49</v>
      </c>
      <c r="G15" s="66" t="s">
        <v>49</v>
      </c>
      <c r="H15" s="66" t="s">
        <v>49</v>
      </c>
      <c r="I15" s="66" t="s">
        <v>49</v>
      </c>
      <c r="J15" s="66" t="s">
        <v>49</v>
      </c>
      <c r="K15" s="66" t="s">
        <v>49</v>
      </c>
      <c r="L15" s="66" t="s">
        <v>49</v>
      </c>
      <c r="M15" s="66" t="s">
        <v>49</v>
      </c>
      <c r="N15" s="66" t="s">
        <v>49</v>
      </c>
      <c r="O15" s="66" t="s">
        <v>49</v>
      </c>
      <c r="P15" s="67" t="s">
        <v>49</v>
      </c>
      <c r="Q15" s="71" t="s">
        <v>49</v>
      </c>
      <c r="R15" s="71" t="s">
        <v>49</v>
      </c>
      <c r="S15" s="71" t="s">
        <v>49</v>
      </c>
      <c r="T15" s="71" t="s">
        <v>49</v>
      </c>
      <c r="U15" s="71" t="s">
        <v>49</v>
      </c>
      <c r="V15" s="71" t="s">
        <v>49</v>
      </c>
      <c r="W15" s="71" t="s">
        <v>49</v>
      </c>
      <c r="X15" s="71" t="s">
        <v>49</v>
      </c>
      <c r="Y15" s="71" t="s">
        <v>49</v>
      </c>
      <c r="Z15" s="71" t="s">
        <v>49</v>
      </c>
      <c r="AA15" s="71" t="s">
        <v>49</v>
      </c>
    </row>
  </sheetData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CCE </vt:lpstr>
      <vt:lpstr>EJECUCION SIIF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2023-11-01T18:02:26Z</dcterms:modified>
</cp:coreProperties>
</file>