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liz.vasquez\Downloads\"/>
    </mc:Choice>
  </mc:AlternateContent>
  <xr:revisionPtr revIDLastSave="0" documentId="13_ncr:1_{2C184E6C-D8E3-4E8C-A9DA-86176CBF51BC}" xr6:coauthVersionLast="47" xr6:coauthVersionMax="47" xr10:uidLastSave="{00000000-0000-0000-0000-000000000000}"/>
  <bookViews>
    <workbookView xWindow="-120" yWindow="-120" windowWidth="21840" windowHeight="13140" xr2:uid="{B7355538-350F-4A5C-A3C3-7FD85126A0F6}"/>
  </bookViews>
  <sheets>
    <sheet name="PAI" sheetId="3" r:id="rId1"/>
    <sheet name="PAI 2022" sheetId="9" r:id="rId2"/>
    <sheet name="Seguimiento PAI" sheetId="10" r:id="rId3"/>
    <sheet name="Control de Ajustes PAI" sheetId="15" r:id="rId4"/>
    <sheet name="Objetivos Estratégicos" sheetId="17" r:id="rId5"/>
    <sheet name="DOFA 2022" sheetId="16" r:id="rId6"/>
    <sheet name="Control de Formato" sheetId="14" r:id="rId7"/>
    <sheet name="Listas " sheetId="2" state="hidden" r:id="rId8"/>
  </sheets>
  <externalReferences>
    <externalReference r:id="rId9"/>
    <externalReference r:id="rId10"/>
    <externalReference r:id="rId11"/>
  </externalReferences>
  <definedNames>
    <definedName name="_xlnm._FilterDatabase" localSheetId="3" hidden="1">'Control de Ajustes PAI'!$A$1:$N$21</definedName>
    <definedName name="_xlnm._FilterDatabase" localSheetId="4" hidden="1">'Objetivos Estratégicos'!$A$2:$E$17</definedName>
    <definedName name="APLICACIÓN">'[1]Listas Nuevas'!$R$2:$R$4</definedName>
    <definedName name="CID">'[1]Listas Nuevas'!$AM$3:$AM$9</definedName>
    <definedName name="Contexto_Externo">'[1]Listas Nuevas'!$A$2:$A$7</definedName>
    <definedName name="Contexto_Interno">'[1]Listas Nuevas'!$B$2:$B$7</definedName>
    <definedName name="Contexto_Proceso">'[1]Listas Nuevas'!$C$2:$C$8</definedName>
    <definedName name="EJECUCIÓN">'[1]Listas Nuevas'!$T$2:$T$4</definedName>
    <definedName name="FRECUENCIA">'[1]Listas Nuevas'!$L$2:$L$6</definedName>
    <definedName name="PROCESO">'[1]Listas Nuevas'!$AR$3:$AR$20</definedName>
    <definedName name="Riesgo_de_Corrupción">'[1]Listas Nuevas'!$H$10:$J$10</definedName>
    <definedName name="Riesgo_General">'[1]Listas Nuevas'!$F$11:$J$11</definedName>
    <definedName name="TIPO_CONTROL">'[1]Listas Nuevas'!$P$2:$P$3</definedName>
    <definedName name="TIPO_RIESGO">'[1]Listas Nuevas'!#REF!</definedName>
    <definedName name="TIPOLOGÍA">'[1]Listas Nuevas'!$E$2:$E$11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2" i="10" l="1"/>
  <c r="O21" i="10"/>
  <c r="O20" i="10"/>
  <c r="Y101" i="10" l="1"/>
  <c r="B15" i="3" l="1"/>
  <c r="C15" i="3"/>
  <c r="M110" i="10" l="1"/>
  <c r="Y108" i="10"/>
  <c r="W107" i="10"/>
  <c r="V107" i="10"/>
  <c r="W99" i="10"/>
  <c r="X99" i="10"/>
  <c r="Y99" i="10"/>
  <c r="W100" i="10"/>
  <c r="X100" i="10"/>
  <c r="Y100" i="10"/>
  <c r="W101" i="10"/>
  <c r="X101" i="10"/>
  <c r="W102" i="10"/>
  <c r="X102" i="10"/>
  <c r="Y102" i="10"/>
  <c r="W103" i="10"/>
  <c r="X103" i="10"/>
  <c r="Y103" i="10"/>
  <c r="W104" i="10"/>
  <c r="X104" i="10"/>
  <c r="Y104" i="10"/>
  <c r="W105" i="10"/>
  <c r="X105" i="10"/>
  <c r="Y105" i="10"/>
  <c r="W106" i="10"/>
  <c r="X106" i="10"/>
  <c r="Y106" i="10"/>
  <c r="X107" i="10"/>
  <c r="Y107" i="10"/>
  <c r="W108" i="10"/>
  <c r="X108" i="10"/>
  <c r="W109" i="10"/>
  <c r="X109" i="10"/>
  <c r="Y109" i="10"/>
  <c r="V100" i="10"/>
  <c r="V101" i="10"/>
  <c r="V102" i="10"/>
  <c r="V103" i="10"/>
  <c r="V104" i="10"/>
  <c r="V105" i="10"/>
  <c r="V106" i="10"/>
  <c r="V108" i="10"/>
  <c r="V109" i="10"/>
  <c r="V99" i="10"/>
  <c r="W98" i="10"/>
  <c r="X98" i="10"/>
  <c r="Y98" i="10"/>
  <c r="V98" i="10"/>
  <c r="O109" i="10"/>
  <c r="P109" i="10"/>
  <c r="Q109" i="10"/>
  <c r="N109" i="10"/>
  <c r="O108" i="10"/>
  <c r="P108" i="10"/>
  <c r="Q108" i="10"/>
  <c r="N108" i="10"/>
  <c r="O107" i="10"/>
  <c r="P107" i="10"/>
  <c r="Q107" i="10"/>
  <c r="N107" i="10"/>
  <c r="O106" i="10"/>
  <c r="P106" i="10"/>
  <c r="Q106" i="10"/>
  <c r="N106" i="10"/>
  <c r="O105" i="10"/>
  <c r="P105" i="10"/>
  <c r="Q105" i="10"/>
  <c r="N105" i="10"/>
  <c r="O104" i="10"/>
  <c r="P104" i="10"/>
  <c r="Q104" i="10"/>
  <c r="N104" i="10"/>
  <c r="O103" i="10"/>
  <c r="P103" i="10"/>
  <c r="Q103" i="10"/>
  <c r="N103" i="10"/>
  <c r="O102" i="10"/>
  <c r="P102" i="10"/>
  <c r="Q102" i="10"/>
  <c r="N102" i="10"/>
  <c r="O101" i="10"/>
  <c r="P101" i="10"/>
  <c r="Q101" i="10"/>
  <c r="N101" i="10"/>
  <c r="O100" i="10"/>
  <c r="P100" i="10"/>
  <c r="Q100" i="10"/>
  <c r="N100" i="10"/>
  <c r="O99" i="10"/>
  <c r="P99" i="10"/>
  <c r="Q99" i="10"/>
  <c r="N99" i="10"/>
  <c r="O98" i="10"/>
  <c r="P98" i="10"/>
  <c r="Q98" i="10"/>
  <c r="N98" i="10"/>
  <c r="N110" i="10" s="1"/>
  <c r="D14" i="3" s="1"/>
  <c r="P14" i="3" s="1"/>
  <c r="N95" i="10"/>
  <c r="Q95" i="10"/>
  <c r="O95" i="10"/>
  <c r="V48" i="10"/>
  <c r="Y48" i="10"/>
  <c r="O48" i="10"/>
  <c r="Q48" i="10"/>
  <c r="N48" i="10"/>
  <c r="Y15" i="10"/>
  <c r="W15" i="10"/>
  <c r="Y17" i="10"/>
  <c r="W18" i="10"/>
  <c r="V18" i="10"/>
  <c r="V17" i="10"/>
  <c r="X18" i="10"/>
  <c r="Y18" i="10"/>
  <c r="W17" i="10"/>
  <c r="X17" i="10"/>
  <c r="N18" i="10"/>
  <c r="N17" i="10"/>
  <c r="O18" i="10"/>
  <c r="P18" i="10"/>
  <c r="Q18" i="10"/>
  <c r="V110" i="10" l="1"/>
  <c r="Q14" i="3" s="1"/>
  <c r="H14" i="3" s="1"/>
  <c r="Y110" i="10"/>
  <c r="Z14" i="3" s="1"/>
  <c r="AA14" i="3" s="1"/>
  <c r="X110" i="10"/>
  <c r="W14" i="3" s="1"/>
  <c r="J14" i="3" s="1"/>
  <c r="Q110" i="10"/>
  <c r="G14" i="3" s="1"/>
  <c r="Y14" i="3" s="1"/>
  <c r="P110" i="10"/>
  <c r="F14" i="3" s="1"/>
  <c r="V14" i="3" s="1"/>
  <c r="O110" i="10"/>
  <c r="E14" i="3" s="1"/>
  <c r="S14" i="3" s="1"/>
  <c r="W110" i="10"/>
  <c r="T14" i="3" s="1"/>
  <c r="U14" i="3" s="1"/>
  <c r="M19" i="10"/>
  <c r="O17" i="10"/>
  <c r="P17" i="10"/>
  <c r="Q17" i="10"/>
  <c r="M20" i="9"/>
  <c r="N16" i="10"/>
  <c r="O16" i="10"/>
  <c r="P16" i="10"/>
  <c r="N20" i="10"/>
  <c r="P20" i="10"/>
  <c r="N94" i="10"/>
  <c r="P95" i="10"/>
  <c r="W48" i="10"/>
  <c r="X48" i="10"/>
  <c r="P48" i="10"/>
  <c r="M49" i="10"/>
  <c r="M50" i="9"/>
  <c r="K14" i="3" l="1"/>
  <c r="X14" i="3"/>
  <c r="I14" i="3"/>
  <c r="V95" i="10"/>
  <c r="W95" i="10"/>
  <c r="X95" i="10"/>
  <c r="Y95" i="10"/>
  <c r="M96" i="10" l="1"/>
  <c r="M97" i="9"/>
  <c r="M111" i="9"/>
  <c r="W41" i="10" l="1"/>
  <c r="Y44" i="10"/>
  <c r="W94" i="10"/>
  <c r="X94" i="10"/>
  <c r="Y94" i="10"/>
  <c r="V94" i="10"/>
  <c r="W93" i="10"/>
  <c r="X93" i="10"/>
  <c r="Y93" i="10"/>
  <c r="V93" i="10"/>
  <c r="O94" i="10"/>
  <c r="P94" i="10"/>
  <c r="Q94" i="10"/>
  <c r="O93" i="10"/>
  <c r="P93" i="10"/>
  <c r="Q93" i="10"/>
  <c r="N93" i="10"/>
  <c r="W80" i="10"/>
  <c r="X80" i="10"/>
  <c r="Y80" i="10"/>
  <c r="V80" i="10"/>
  <c r="O80" i="10"/>
  <c r="P80" i="10"/>
  <c r="Q80" i="10"/>
  <c r="N80" i="10"/>
  <c r="W67" i="10"/>
  <c r="X67" i="10"/>
  <c r="Y67" i="10"/>
  <c r="V67" i="10"/>
  <c r="O67" i="10"/>
  <c r="P67" i="10"/>
  <c r="Q67" i="10"/>
  <c r="N67" i="10"/>
  <c r="W47" i="10"/>
  <c r="X47" i="10"/>
  <c r="Y47" i="10"/>
  <c r="V47" i="10"/>
  <c r="O47" i="10"/>
  <c r="P47" i="10"/>
  <c r="Q47" i="10"/>
  <c r="N47" i="10"/>
  <c r="W35" i="10"/>
  <c r="X35" i="10"/>
  <c r="Y35" i="10"/>
  <c r="V35" i="10"/>
  <c r="O35" i="10"/>
  <c r="P35" i="10"/>
  <c r="Q35" i="10"/>
  <c r="N35" i="10"/>
  <c r="W16" i="10"/>
  <c r="X16" i="10"/>
  <c r="Y16" i="10"/>
  <c r="V16" i="10"/>
  <c r="Q16" i="10"/>
  <c r="M81" i="10" l="1"/>
  <c r="M68" i="10"/>
  <c r="M36" i="10"/>
  <c r="N69" i="10" l="1"/>
  <c r="O69" i="10"/>
  <c r="P69" i="10"/>
  <c r="N70" i="10"/>
  <c r="O70" i="10"/>
  <c r="P70" i="10"/>
  <c r="N71" i="10"/>
  <c r="O71" i="10"/>
  <c r="P71" i="10"/>
  <c r="N72" i="10"/>
  <c r="O72" i="10"/>
  <c r="P72" i="10"/>
  <c r="N73" i="10"/>
  <c r="O73" i="10"/>
  <c r="P73" i="10"/>
  <c r="N74" i="10"/>
  <c r="O74" i="10"/>
  <c r="P74" i="10"/>
  <c r="N75" i="10"/>
  <c r="O75" i="10"/>
  <c r="P75" i="10"/>
  <c r="N76" i="10"/>
  <c r="O76" i="10"/>
  <c r="P76" i="10"/>
  <c r="N77" i="10"/>
  <c r="O77" i="10"/>
  <c r="P77" i="10"/>
  <c r="N78" i="10"/>
  <c r="O78" i="10"/>
  <c r="P78" i="10"/>
  <c r="N79" i="10"/>
  <c r="O79" i="10"/>
  <c r="P79" i="10"/>
  <c r="M82" i="9"/>
  <c r="M69" i="9"/>
  <c r="M37" i="9"/>
  <c r="V83" i="10"/>
  <c r="W83" i="10"/>
  <c r="X83" i="10"/>
  <c r="Y83" i="10"/>
  <c r="V84" i="10"/>
  <c r="W84" i="10"/>
  <c r="X84" i="10"/>
  <c r="Y84" i="10"/>
  <c r="V85" i="10"/>
  <c r="W85" i="10"/>
  <c r="X85" i="10"/>
  <c r="Y85" i="10"/>
  <c r="V86" i="10"/>
  <c r="W86" i="10"/>
  <c r="X86" i="10"/>
  <c r="Y86" i="10"/>
  <c r="V87" i="10"/>
  <c r="W87" i="10"/>
  <c r="X87" i="10"/>
  <c r="Y87" i="10"/>
  <c r="V88" i="10"/>
  <c r="W88" i="10"/>
  <c r="X88" i="10"/>
  <c r="Y88" i="10"/>
  <c r="V89" i="10"/>
  <c r="W89" i="10"/>
  <c r="X89" i="10"/>
  <c r="Y89" i="10"/>
  <c r="V90" i="10"/>
  <c r="W90" i="10"/>
  <c r="X90" i="10"/>
  <c r="Y90" i="10"/>
  <c r="V91" i="10"/>
  <c r="W91" i="10"/>
  <c r="X91" i="10"/>
  <c r="Y91" i="10"/>
  <c r="V92" i="10"/>
  <c r="W92" i="10"/>
  <c r="X92" i="10"/>
  <c r="Y92" i="10"/>
  <c r="Y82" i="10"/>
  <c r="X82" i="10"/>
  <c r="W82" i="10"/>
  <c r="V82" i="10"/>
  <c r="V70" i="10"/>
  <c r="W70" i="10"/>
  <c r="X70" i="10"/>
  <c r="Y70" i="10"/>
  <c r="V71" i="10"/>
  <c r="W71" i="10"/>
  <c r="X71" i="10"/>
  <c r="Y71" i="10"/>
  <c r="V72" i="10"/>
  <c r="W72" i="10"/>
  <c r="X72" i="10"/>
  <c r="Y72" i="10"/>
  <c r="V73" i="10"/>
  <c r="W73" i="10"/>
  <c r="X73" i="10"/>
  <c r="Y73" i="10"/>
  <c r="V74" i="10"/>
  <c r="W74" i="10"/>
  <c r="X74" i="10"/>
  <c r="Y74" i="10"/>
  <c r="V75" i="10"/>
  <c r="W75" i="10"/>
  <c r="X75" i="10"/>
  <c r="Y75" i="10"/>
  <c r="V76" i="10"/>
  <c r="W76" i="10"/>
  <c r="X76" i="10"/>
  <c r="Y76" i="10"/>
  <c r="V77" i="10"/>
  <c r="W77" i="10"/>
  <c r="X77" i="10"/>
  <c r="Y77" i="10"/>
  <c r="V78" i="10"/>
  <c r="W78" i="10"/>
  <c r="X78" i="10"/>
  <c r="Y78" i="10"/>
  <c r="V79" i="10"/>
  <c r="W79" i="10"/>
  <c r="X79" i="10"/>
  <c r="Y79" i="10"/>
  <c r="Y69" i="10"/>
  <c r="X69" i="10"/>
  <c r="W69" i="10"/>
  <c r="V69" i="10"/>
  <c r="V51" i="10"/>
  <c r="W51" i="10"/>
  <c r="X51" i="10"/>
  <c r="Y51" i="10"/>
  <c r="V52" i="10"/>
  <c r="W52" i="10"/>
  <c r="X52" i="10"/>
  <c r="Y52" i="10"/>
  <c r="V53" i="10"/>
  <c r="W53" i="10"/>
  <c r="X53" i="10"/>
  <c r="Y53" i="10"/>
  <c r="V54" i="10"/>
  <c r="W54" i="10"/>
  <c r="X54" i="10"/>
  <c r="Y54" i="10"/>
  <c r="V55" i="10"/>
  <c r="W55" i="10"/>
  <c r="X55" i="10"/>
  <c r="Y55" i="10"/>
  <c r="V56" i="10"/>
  <c r="W56" i="10"/>
  <c r="X56" i="10"/>
  <c r="Y56" i="10"/>
  <c r="V57" i="10"/>
  <c r="W57" i="10"/>
  <c r="X57" i="10"/>
  <c r="Y57" i="10"/>
  <c r="V58" i="10"/>
  <c r="W58" i="10"/>
  <c r="X58" i="10"/>
  <c r="Y58" i="10"/>
  <c r="V59" i="10"/>
  <c r="W59" i="10"/>
  <c r="X59" i="10"/>
  <c r="Y59" i="10"/>
  <c r="V60" i="10"/>
  <c r="W60" i="10"/>
  <c r="X60" i="10"/>
  <c r="Y60" i="10"/>
  <c r="V61" i="10"/>
  <c r="W61" i="10"/>
  <c r="X61" i="10"/>
  <c r="Y61" i="10"/>
  <c r="V62" i="10"/>
  <c r="W62" i="10"/>
  <c r="X62" i="10"/>
  <c r="Y62" i="10"/>
  <c r="V63" i="10"/>
  <c r="W63" i="10"/>
  <c r="X63" i="10"/>
  <c r="Y63" i="10"/>
  <c r="V64" i="10"/>
  <c r="W64" i="10"/>
  <c r="X64" i="10"/>
  <c r="Y64" i="10"/>
  <c r="V65" i="10"/>
  <c r="W65" i="10"/>
  <c r="X65" i="10"/>
  <c r="Y65" i="10"/>
  <c r="V66" i="10"/>
  <c r="W66" i="10"/>
  <c r="X66" i="10"/>
  <c r="Y66" i="10"/>
  <c r="Y50" i="10"/>
  <c r="X50" i="10"/>
  <c r="W50" i="10"/>
  <c r="V50" i="10"/>
  <c r="V38" i="10"/>
  <c r="W38" i="10"/>
  <c r="X38" i="10"/>
  <c r="Y38" i="10"/>
  <c r="V39" i="10"/>
  <c r="W39" i="10"/>
  <c r="X39" i="10"/>
  <c r="Y39" i="10"/>
  <c r="V40" i="10"/>
  <c r="W40" i="10"/>
  <c r="X40" i="10"/>
  <c r="Y40" i="10"/>
  <c r="V41" i="10"/>
  <c r="X41" i="10"/>
  <c r="Y41" i="10"/>
  <c r="V42" i="10"/>
  <c r="W42" i="10"/>
  <c r="X42" i="10"/>
  <c r="Y42" i="10"/>
  <c r="V43" i="10"/>
  <c r="W43" i="10"/>
  <c r="X43" i="10"/>
  <c r="Y43" i="10"/>
  <c r="V44" i="10"/>
  <c r="W44" i="10"/>
  <c r="X44" i="10"/>
  <c r="V45" i="10"/>
  <c r="W45" i="10"/>
  <c r="X45" i="10"/>
  <c r="Y45" i="10"/>
  <c r="V46" i="10"/>
  <c r="W46" i="10"/>
  <c r="X46" i="10"/>
  <c r="Y46" i="10"/>
  <c r="Y37" i="10"/>
  <c r="X37" i="10"/>
  <c r="W37" i="10"/>
  <c r="V37" i="10"/>
  <c r="N83" i="10"/>
  <c r="O83" i="10"/>
  <c r="P83" i="10"/>
  <c r="Q83" i="10"/>
  <c r="N84" i="10"/>
  <c r="O84" i="10"/>
  <c r="P84" i="10"/>
  <c r="Q84" i="10"/>
  <c r="N85" i="10"/>
  <c r="O85" i="10"/>
  <c r="P85" i="10"/>
  <c r="Q85" i="10"/>
  <c r="N86" i="10"/>
  <c r="O86" i="10"/>
  <c r="P86" i="10"/>
  <c r="Q86" i="10"/>
  <c r="N87" i="10"/>
  <c r="O87" i="10"/>
  <c r="P87" i="10"/>
  <c r="Q87" i="10"/>
  <c r="N88" i="10"/>
  <c r="O88" i="10"/>
  <c r="P88" i="10"/>
  <c r="Q88" i="10"/>
  <c r="N89" i="10"/>
  <c r="O89" i="10"/>
  <c r="P89" i="10"/>
  <c r="Q89" i="10"/>
  <c r="N90" i="10"/>
  <c r="O90" i="10"/>
  <c r="P90" i="10"/>
  <c r="Q90" i="10"/>
  <c r="N91" i="10"/>
  <c r="O91" i="10"/>
  <c r="P91" i="10"/>
  <c r="Q91" i="10"/>
  <c r="N92" i="10"/>
  <c r="O92" i="10"/>
  <c r="P92" i="10"/>
  <c r="Q92" i="10"/>
  <c r="Q82" i="10"/>
  <c r="P82" i="10"/>
  <c r="O82" i="10"/>
  <c r="N82" i="10"/>
  <c r="Q70" i="10"/>
  <c r="Q71" i="10"/>
  <c r="Q72" i="10"/>
  <c r="Q73" i="10"/>
  <c r="Q74" i="10"/>
  <c r="Q75" i="10"/>
  <c r="Q76" i="10"/>
  <c r="Q77" i="10"/>
  <c r="Q78" i="10"/>
  <c r="Q79" i="10"/>
  <c r="Q69" i="10"/>
  <c r="N51" i="10"/>
  <c r="O51" i="10"/>
  <c r="P51" i="10"/>
  <c r="Q51" i="10"/>
  <c r="N52" i="10"/>
  <c r="O52" i="10"/>
  <c r="P52" i="10"/>
  <c r="Q52" i="10"/>
  <c r="N53" i="10"/>
  <c r="O53" i="10"/>
  <c r="P53" i="10"/>
  <c r="Q53" i="10"/>
  <c r="N54" i="10"/>
  <c r="O54" i="10"/>
  <c r="P54" i="10"/>
  <c r="Q54" i="10"/>
  <c r="N55" i="10"/>
  <c r="O55" i="10"/>
  <c r="P55" i="10"/>
  <c r="Q55" i="10"/>
  <c r="N56" i="10"/>
  <c r="O56" i="10"/>
  <c r="P56" i="10"/>
  <c r="Q56" i="10"/>
  <c r="N57" i="10"/>
  <c r="O57" i="10"/>
  <c r="P57" i="10"/>
  <c r="Q57" i="10"/>
  <c r="N58" i="10"/>
  <c r="O58" i="10"/>
  <c r="P58" i="10"/>
  <c r="Q58" i="10"/>
  <c r="N59" i="10"/>
  <c r="O59" i="10"/>
  <c r="P59" i="10"/>
  <c r="Q59" i="10"/>
  <c r="N60" i="10"/>
  <c r="O60" i="10"/>
  <c r="P60" i="10"/>
  <c r="Q60" i="10"/>
  <c r="N61" i="10"/>
  <c r="O61" i="10"/>
  <c r="P61" i="10"/>
  <c r="Q61" i="10"/>
  <c r="N62" i="10"/>
  <c r="O62" i="10"/>
  <c r="P62" i="10"/>
  <c r="Q62" i="10"/>
  <c r="N63" i="10"/>
  <c r="O63" i="10"/>
  <c r="P63" i="10"/>
  <c r="Q63" i="10"/>
  <c r="N64" i="10"/>
  <c r="O64" i="10"/>
  <c r="P64" i="10"/>
  <c r="Q64" i="10"/>
  <c r="N65" i="10"/>
  <c r="O65" i="10"/>
  <c r="P65" i="10"/>
  <c r="Q65" i="10"/>
  <c r="N66" i="10"/>
  <c r="O66" i="10"/>
  <c r="P66" i="10"/>
  <c r="Q66" i="10"/>
  <c r="Q50" i="10"/>
  <c r="P50" i="10"/>
  <c r="O50" i="10"/>
  <c r="N50" i="10"/>
  <c r="N38" i="10"/>
  <c r="O38" i="10"/>
  <c r="P38" i="10"/>
  <c r="Q38" i="10"/>
  <c r="N39" i="10"/>
  <c r="O39" i="10"/>
  <c r="P39" i="10"/>
  <c r="Q39" i="10"/>
  <c r="N40" i="10"/>
  <c r="O40" i="10"/>
  <c r="P40" i="10"/>
  <c r="Q40" i="10"/>
  <c r="N41" i="10"/>
  <c r="O41" i="10"/>
  <c r="P41" i="10"/>
  <c r="Q41" i="10"/>
  <c r="N42" i="10"/>
  <c r="O42" i="10"/>
  <c r="P42" i="10"/>
  <c r="Q42" i="10"/>
  <c r="N43" i="10"/>
  <c r="O43" i="10"/>
  <c r="P43" i="10"/>
  <c r="Q43" i="10"/>
  <c r="N44" i="10"/>
  <c r="O44" i="10"/>
  <c r="P44" i="10"/>
  <c r="Q44" i="10"/>
  <c r="N45" i="10"/>
  <c r="O45" i="10"/>
  <c r="P45" i="10"/>
  <c r="Q45" i="10"/>
  <c r="N46" i="10"/>
  <c r="O46" i="10"/>
  <c r="P46" i="10"/>
  <c r="Q46" i="10"/>
  <c r="Q37" i="10"/>
  <c r="P37" i="10"/>
  <c r="O37" i="10"/>
  <c r="N37" i="10"/>
  <c r="V21" i="10"/>
  <c r="W21" i="10"/>
  <c r="X21" i="10"/>
  <c r="Y21" i="10"/>
  <c r="V22" i="10"/>
  <c r="W22" i="10"/>
  <c r="X22" i="10"/>
  <c r="Y22" i="10"/>
  <c r="V23" i="10"/>
  <c r="W23" i="10"/>
  <c r="X23" i="10"/>
  <c r="Y23" i="10"/>
  <c r="V24" i="10"/>
  <c r="W24" i="10"/>
  <c r="X24" i="10"/>
  <c r="Y24" i="10"/>
  <c r="V25" i="10"/>
  <c r="W25" i="10"/>
  <c r="X25" i="10"/>
  <c r="Y25" i="10"/>
  <c r="V26" i="10"/>
  <c r="W26" i="10"/>
  <c r="X26" i="10"/>
  <c r="Y26" i="10"/>
  <c r="V27" i="10"/>
  <c r="W27" i="10"/>
  <c r="X27" i="10"/>
  <c r="Y27" i="10"/>
  <c r="V28" i="10"/>
  <c r="W28" i="10"/>
  <c r="X28" i="10"/>
  <c r="Y28" i="10"/>
  <c r="V29" i="10"/>
  <c r="W29" i="10"/>
  <c r="X29" i="10"/>
  <c r="Y29" i="10"/>
  <c r="V30" i="10"/>
  <c r="W30" i="10"/>
  <c r="X30" i="10"/>
  <c r="Y30" i="10"/>
  <c r="V31" i="10"/>
  <c r="W31" i="10"/>
  <c r="X31" i="10"/>
  <c r="Y31" i="10"/>
  <c r="V32" i="10"/>
  <c r="W32" i="10"/>
  <c r="X32" i="10"/>
  <c r="Y32" i="10"/>
  <c r="V33" i="10"/>
  <c r="W33" i="10"/>
  <c r="X33" i="10"/>
  <c r="Y33" i="10"/>
  <c r="V34" i="10"/>
  <c r="W34" i="10"/>
  <c r="X34" i="10"/>
  <c r="Y34" i="10"/>
  <c r="Y20" i="10"/>
  <c r="X20" i="10"/>
  <c r="W20" i="10"/>
  <c r="W36" i="10" s="1"/>
  <c r="V20" i="10"/>
  <c r="N21" i="10"/>
  <c r="P21" i="10"/>
  <c r="Q21" i="10"/>
  <c r="N22" i="10"/>
  <c r="P22" i="10"/>
  <c r="Q22" i="10"/>
  <c r="N23" i="10"/>
  <c r="O23" i="10"/>
  <c r="P23" i="10"/>
  <c r="Q23" i="10"/>
  <c r="N24" i="10"/>
  <c r="O24" i="10"/>
  <c r="P24" i="10"/>
  <c r="Q24" i="10"/>
  <c r="N25" i="10"/>
  <c r="O25" i="10"/>
  <c r="P25" i="10"/>
  <c r="Q25" i="10"/>
  <c r="N26" i="10"/>
  <c r="O26" i="10"/>
  <c r="P26" i="10"/>
  <c r="Q26" i="10"/>
  <c r="N27" i="10"/>
  <c r="O27" i="10"/>
  <c r="P27" i="10"/>
  <c r="Q27" i="10"/>
  <c r="N28" i="10"/>
  <c r="O28" i="10"/>
  <c r="P28" i="10"/>
  <c r="Q28" i="10"/>
  <c r="N29" i="10"/>
  <c r="O29" i="10"/>
  <c r="P29" i="10"/>
  <c r="Q29" i="10"/>
  <c r="N30" i="10"/>
  <c r="O30" i="10"/>
  <c r="P30" i="10"/>
  <c r="Q30" i="10"/>
  <c r="N31" i="10"/>
  <c r="O31" i="10"/>
  <c r="P31" i="10"/>
  <c r="Q31" i="10"/>
  <c r="N32" i="10"/>
  <c r="O32" i="10"/>
  <c r="P32" i="10"/>
  <c r="Q32" i="10"/>
  <c r="N33" i="10"/>
  <c r="O33" i="10"/>
  <c r="P33" i="10"/>
  <c r="Q33" i="10"/>
  <c r="N34" i="10"/>
  <c r="O34" i="10"/>
  <c r="P34" i="10"/>
  <c r="Q34" i="10"/>
  <c r="Q20" i="10"/>
  <c r="V5" i="10"/>
  <c r="W5" i="10"/>
  <c r="X5" i="10"/>
  <c r="Y5" i="10"/>
  <c r="V6" i="10"/>
  <c r="W6" i="10"/>
  <c r="X6" i="10"/>
  <c r="Y6" i="10"/>
  <c r="V7" i="10"/>
  <c r="W7" i="10"/>
  <c r="X7" i="10"/>
  <c r="Y7" i="10"/>
  <c r="V8" i="10"/>
  <c r="W8" i="10"/>
  <c r="X8" i="10"/>
  <c r="Y8" i="10"/>
  <c r="V9" i="10"/>
  <c r="W9" i="10"/>
  <c r="X9" i="10"/>
  <c r="Y9" i="10"/>
  <c r="V10" i="10"/>
  <c r="W10" i="10"/>
  <c r="X10" i="10"/>
  <c r="Y10" i="10"/>
  <c r="V11" i="10"/>
  <c r="W11" i="10"/>
  <c r="X11" i="10"/>
  <c r="Y11" i="10"/>
  <c r="V12" i="10"/>
  <c r="W12" i="10"/>
  <c r="X12" i="10"/>
  <c r="Y12" i="10"/>
  <c r="V13" i="10"/>
  <c r="W13" i="10"/>
  <c r="X13" i="10"/>
  <c r="Y13" i="10"/>
  <c r="V14" i="10"/>
  <c r="W14" i="10"/>
  <c r="X14" i="10"/>
  <c r="Y14" i="10"/>
  <c r="V15" i="10"/>
  <c r="X15" i="10"/>
  <c r="N5" i="10"/>
  <c r="O5" i="10"/>
  <c r="P5" i="10"/>
  <c r="Q5" i="10"/>
  <c r="N6" i="10"/>
  <c r="O6" i="10"/>
  <c r="P6" i="10"/>
  <c r="Q6" i="10"/>
  <c r="N7" i="10"/>
  <c r="O7" i="10"/>
  <c r="P7" i="10"/>
  <c r="Q7" i="10"/>
  <c r="N8" i="10"/>
  <c r="O8" i="10"/>
  <c r="P8" i="10"/>
  <c r="Q8" i="10"/>
  <c r="N9" i="10"/>
  <c r="O9" i="10"/>
  <c r="P9" i="10"/>
  <c r="Q9" i="10"/>
  <c r="N10" i="10"/>
  <c r="O10" i="10"/>
  <c r="P10" i="10"/>
  <c r="Q10" i="10"/>
  <c r="N11" i="10"/>
  <c r="O11" i="10"/>
  <c r="P11" i="10"/>
  <c r="Q11" i="10"/>
  <c r="N12" i="10"/>
  <c r="O12" i="10"/>
  <c r="P12" i="10"/>
  <c r="Q12" i="10"/>
  <c r="N13" i="10"/>
  <c r="O13" i="10"/>
  <c r="P13" i="10"/>
  <c r="Q13" i="10"/>
  <c r="N14" i="10"/>
  <c r="O14" i="10"/>
  <c r="P14" i="10"/>
  <c r="Q14" i="10"/>
  <c r="N15" i="10"/>
  <c r="O15" i="10"/>
  <c r="P15" i="10"/>
  <c r="Q15" i="10"/>
  <c r="O36" i="10" l="1"/>
  <c r="W49" i="10"/>
  <c r="T12" i="3" s="1"/>
  <c r="Y49" i="10"/>
  <c r="Z12" i="3" s="1"/>
  <c r="N49" i="10"/>
  <c r="D12" i="3" s="1"/>
  <c r="V49" i="10"/>
  <c r="Q12" i="3" s="1"/>
  <c r="O96" i="10"/>
  <c r="N96" i="10"/>
  <c r="D8" i="3" s="1"/>
  <c r="O49" i="10"/>
  <c r="E12" i="3" s="1"/>
  <c r="P96" i="10"/>
  <c r="F8" i="3" s="1"/>
  <c r="V96" i="10"/>
  <c r="Q8" i="3" s="1"/>
  <c r="P49" i="10"/>
  <c r="F12" i="3" s="1"/>
  <c r="Q96" i="10"/>
  <c r="G8" i="3" s="1"/>
  <c r="Q49" i="10"/>
  <c r="G12" i="3" s="1"/>
  <c r="X49" i="10"/>
  <c r="W12" i="3" s="1"/>
  <c r="X96" i="10"/>
  <c r="W8" i="3" s="1"/>
  <c r="W96" i="10"/>
  <c r="T8" i="3" s="1"/>
  <c r="P36" i="10"/>
  <c r="F9" i="3" s="1"/>
  <c r="Y96" i="10"/>
  <c r="Z8" i="3" s="1"/>
  <c r="N81" i="10"/>
  <c r="W81" i="10"/>
  <c r="T13" i="3" s="1"/>
  <c r="X36" i="10"/>
  <c r="W9" i="3" s="1"/>
  <c r="Y68" i="10"/>
  <c r="Z11" i="3" s="1"/>
  <c r="K11" i="3" s="1"/>
  <c r="Q36" i="10"/>
  <c r="G9" i="3" s="1"/>
  <c r="Y36" i="10"/>
  <c r="Z9" i="3" s="1"/>
  <c r="X81" i="10"/>
  <c r="W13" i="3" s="1"/>
  <c r="N68" i="10"/>
  <c r="D11" i="3" s="1"/>
  <c r="Y81" i="10"/>
  <c r="Z13" i="3" s="1"/>
  <c r="O68" i="10"/>
  <c r="E11" i="3" s="1"/>
  <c r="E15" i="3" s="1"/>
  <c r="V68" i="10"/>
  <c r="Q11" i="3" s="1"/>
  <c r="P81" i="10"/>
  <c r="F13" i="3" s="1"/>
  <c r="N36" i="10"/>
  <c r="D9" i="3" s="1"/>
  <c r="P68" i="10"/>
  <c r="F11" i="3" s="1"/>
  <c r="F15" i="3" s="1"/>
  <c r="Q81" i="10"/>
  <c r="G13" i="3" s="1"/>
  <c r="W68" i="10"/>
  <c r="T11" i="3" s="1"/>
  <c r="O81" i="10"/>
  <c r="E13" i="3" s="1"/>
  <c r="V36" i="10"/>
  <c r="Q9" i="3" s="1"/>
  <c r="E9" i="3"/>
  <c r="T9" i="3"/>
  <c r="Q68" i="10"/>
  <c r="G11" i="3" s="1"/>
  <c r="G15" i="3" s="1"/>
  <c r="X68" i="10"/>
  <c r="W11" i="3" s="1"/>
  <c r="V81" i="10"/>
  <c r="A3" i="17"/>
  <c r="A4" i="17" s="1"/>
  <c r="A5" i="17" s="1"/>
  <c r="A6" i="17" s="1"/>
  <c r="A7" i="17" s="1"/>
  <c r="A8" i="17" s="1"/>
  <c r="A9" i="17" s="1"/>
  <c r="A10" i="17" s="1"/>
  <c r="A11" i="17" s="1"/>
  <c r="A12" i="17" s="1"/>
  <c r="A13" i="17" s="1"/>
  <c r="A14" i="17" s="1"/>
  <c r="A15" i="17" s="1"/>
  <c r="A16" i="17" s="1"/>
  <c r="A17" i="17" s="1"/>
  <c r="K8" i="3" l="1"/>
  <c r="K13" i="3"/>
  <c r="K12" i="3"/>
  <c r="K9" i="3"/>
  <c r="Y4" i="10"/>
  <c r="Y19" i="10" s="1"/>
  <c r="N4" i="10"/>
  <c r="N19" i="10" s="1"/>
  <c r="O4" i="10"/>
  <c r="O19" i="10" s="1"/>
  <c r="P4" i="10"/>
  <c r="P19" i="10" s="1"/>
  <c r="Q4" i="10"/>
  <c r="Q19" i="10" s="1"/>
  <c r="W4" i="10"/>
  <c r="W19" i="10" s="1"/>
  <c r="X4" i="10"/>
  <c r="X19" i="10" s="1"/>
  <c r="V4" i="10"/>
  <c r="V19" i="10" s="1"/>
  <c r="W10" i="3" l="1"/>
  <c r="G10" i="3"/>
  <c r="T10" i="3"/>
  <c r="F10" i="3"/>
  <c r="E10" i="3"/>
  <c r="D10" i="3"/>
  <c r="Q10" i="3"/>
  <c r="Z10" i="3"/>
  <c r="K10" i="3" s="1"/>
  <c r="J11" i="3"/>
  <c r="I9" i="3"/>
  <c r="I11" i="3"/>
  <c r="J13" i="3"/>
  <c r="H11" i="3"/>
  <c r="I13" i="3"/>
  <c r="J9" i="3"/>
  <c r="H12" i="3"/>
  <c r="J8" i="3"/>
  <c r="H9" i="3"/>
  <c r="J12" i="3"/>
  <c r="I12" i="3"/>
  <c r="I8" i="3"/>
  <c r="H8" i="3"/>
  <c r="S12" i="3"/>
  <c r="V12" i="3"/>
  <c r="P8" i="3"/>
  <c r="V11" i="3"/>
  <c r="V15" i="3" s="1"/>
  <c r="Y11" i="3"/>
  <c r="AA11" i="3" s="1"/>
  <c r="S11" i="3"/>
  <c r="V8" i="3"/>
  <c r="Y12" i="3"/>
  <c r="AA12" i="3" s="1"/>
  <c r="Y8" i="3"/>
  <c r="AA8" i="3" s="1"/>
  <c r="J10" i="3" l="1"/>
  <c r="W15" i="3"/>
  <c r="I10" i="3"/>
  <c r="T15" i="3"/>
  <c r="H10" i="3"/>
  <c r="X11" i="3"/>
  <c r="X12" i="3"/>
  <c r="U11" i="3"/>
  <c r="R8" i="3"/>
  <c r="X8" i="3"/>
  <c r="U12" i="3"/>
  <c r="P11" i="3"/>
  <c r="R11" i="3" s="1"/>
  <c r="P12" i="3"/>
  <c r="R12" i="3" s="1"/>
  <c r="AC54" i="9" l="1"/>
  <c r="AC50" i="9"/>
  <c r="AB33" i="9"/>
  <c r="AA33" i="9"/>
  <c r="AB32" i="9"/>
  <c r="AA32" i="9"/>
  <c r="AB31" i="9"/>
  <c r="AA31" i="9"/>
  <c r="AB30" i="9"/>
  <c r="AA30" i="9"/>
  <c r="AB26" i="9"/>
  <c r="AA26" i="9"/>
  <c r="AB25" i="9"/>
  <c r="AA25" i="9"/>
  <c r="AB21" i="9"/>
  <c r="AA21" i="9"/>
  <c r="AB15" i="9"/>
  <c r="AB14" i="9"/>
  <c r="AB13" i="9"/>
  <c r="AB12" i="9"/>
  <c r="AB11" i="9"/>
  <c r="AB10" i="9"/>
  <c r="AB9" i="9"/>
  <c r="AB8" i="9"/>
  <c r="AB7" i="9"/>
  <c r="AB6" i="9"/>
  <c r="AB5" i="9"/>
  <c r="S13" i="3" l="1"/>
  <c r="U13" i="3" s="1"/>
  <c r="S9" i="3"/>
  <c r="U9" i="3" s="1"/>
  <c r="V10" i="3"/>
  <c r="X10" i="3" s="1"/>
  <c r="X15" i="3" s="1"/>
  <c r="Y9" i="3"/>
  <c r="AA9" i="3" s="1"/>
  <c r="S10" i="3"/>
  <c r="U10" i="3" s="1"/>
  <c r="Y10" i="3"/>
  <c r="AA10" i="3" s="1"/>
  <c r="V9" i="3"/>
  <c r="X9" i="3" s="1"/>
  <c r="Y13" i="3"/>
  <c r="AA13" i="3" s="1"/>
  <c r="AC25" i="9"/>
  <c r="AC31" i="9"/>
  <c r="AC32" i="9"/>
  <c r="AC26" i="9"/>
  <c r="AC30" i="9"/>
  <c r="AC21" i="9"/>
  <c r="AC33" i="9"/>
  <c r="V13" i="3" l="1"/>
  <c r="X13" i="3" s="1"/>
  <c r="P10" i="3"/>
  <c r="R10" i="3" s="1"/>
  <c r="P9" i="3"/>
  <c r="D13" i="3"/>
  <c r="Q13" i="3"/>
  <c r="H13" i="3" l="1"/>
  <c r="P13" i="3"/>
  <c r="D15" i="3"/>
  <c r="R9" i="3"/>
  <c r="Q15" i="3"/>
  <c r="R13" i="3" l="1"/>
  <c r="R15" i="3" s="1"/>
  <c r="P15" i="3"/>
  <c r="E8" i="3"/>
  <c r="S8" i="3" s="1"/>
  <c r="U8" i="3" l="1"/>
  <c r="U15" i="3" s="1"/>
  <c r="S15" i="3"/>
</calcChain>
</file>

<file path=xl/sharedStrings.xml><?xml version="1.0" encoding="utf-8"?>
<sst xmlns="http://schemas.openxmlformats.org/spreadsheetml/2006/main" count="2539" uniqueCount="928">
  <si>
    <r>
      <rPr>
        <sz val="22"/>
        <color theme="2"/>
        <rFont val="Geomanist Bold"/>
        <family val="3"/>
      </rPr>
      <t>HOJA</t>
    </r>
    <r>
      <rPr>
        <sz val="18"/>
        <color theme="2"/>
        <rFont val="Geomanist Bold"/>
        <family val="3"/>
      </rPr>
      <t xml:space="preserve">
</t>
    </r>
    <r>
      <rPr>
        <sz val="72"/>
        <color theme="2"/>
        <rFont val="Geomanist Bold"/>
        <family val="3"/>
      </rPr>
      <t>1</t>
    </r>
  </si>
  <si>
    <r>
      <rPr>
        <sz val="18"/>
        <color rgb="FF002060"/>
        <rFont val="Geomanist Bold"/>
        <family val="3"/>
      </rPr>
      <t>PLAN DE ACCIÓN INSTITUCIONAL - PAI 2022 DE LA AGENCIA NACIONAL DE CONTRATACIÓN PÚBLICA - COLOMBIA COMPRA EFICIENTE</t>
    </r>
    <r>
      <rPr>
        <sz val="18"/>
        <color theme="1"/>
        <rFont val="Geomanist Bold"/>
        <family val="3"/>
      </rPr>
      <t xml:space="preserve">
</t>
    </r>
    <r>
      <rPr>
        <sz val="18"/>
        <color theme="1"/>
        <rFont val="Geomanist Light"/>
        <family val="3"/>
      </rPr>
      <t>Código: CCE-DES-FM-15
Versión 03 del 15 de diciembre de 2021</t>
    </r>
  </si>
  <si>
    <t>OBJETIVO:</t>
  </si>
  <si>
    <t>Presentar el plan de acción 2022 de la entidad como un instrumento mediante el cual las dependencias programan y realizan seguimiento a las estrategias, actividades e indicadores asociados a los objetivos estratégicos institucionales para el cumplimiento de los resultados definidos para la vigencia.</t>
  </si>
  <si>
    <t>ALCANCE:</t>
  </si>
  <si>
    <t>Este documento aplica para todas las dependencias de la Agencia Nacional de Contratación Pública - Colombia Compra Eficiente</t>
  </si>
  <si>
    <t>MARCO LEGAL:</t>
  </si>
  <si>
    <t>Ley 190 de 1995, artículo 48.
Ley 1474 de 2011, artículo 74, 
Ley 1712 del 06 de marzo de 2014</t>
  </si>
  <si>
    <t>ACCIONES POR DEPENDENCIA</t>
  </si>
  <si>
    <t>REGISTRO DE AVANCE AL CUMPLIMIENTO POR ÁREA / TRIMESTRE</t>
  </si>
  <si>
    <t>ÁREA</t>
  </si>
  <si>
    <t>NUMERO DE ACCIONES ESTRATEGICAS POR ÁREA</t>
  </si>
  <si>
    <t>PONDERACIÓN DE IMPACTO EN EL CUMPLIMIENTO DEL PAI</t>
  </si>
  <si>
    <t xml:space="preserve">AVANCE PROGRAMADO ACUMULADO Q1 </t>
  </si>
  <si>
    <t xml:space="preserve">AVANCE PROGRAMADO ACUMULADO Q2 </t>
  </si>
  <si>
    <t xml:space="preserve">AVANCE PROGRAMADO ACUMULADO Q3 </t>
  </si>
  <si>
    <t xml:space="preserve">AVANCE PROGRAMADO ACUMULADO Q4 </t>
  </si>
  <si>
    <t>MEDICIÓN DE IMPACTO  EN EL PAI Q1</t>
  </si>
  <si>
    <t>MEDICIÓN DE IMPACTO  EN EL PAI Q2</t>
  </si>
  <si>
    <t>MEDICIÓN DE IMPACTO  EN EL PAI Q3</t>
  </si>
  <si>
    <t>MEDICIÓN DE IMPACTO  EN EL PAI Q 4</t>
  </si>
  <si>
    <t>ESCALA DE ACEPTACIÓN DE AREA</t>
  </si>
  <si>
    <r>
      <t xml:space="preserve">AVANCE   </t>
    </r>
    <r>
      <rPr>
        <b/>
        <sz val="9"/>
        <color rgb="FF002060"/>
        <rFont val="Geomanist Light"/>
        <family val="3"/>
      </rPr>
      <t>PROGRAMADO</t>
    </r>
    <r>
      <rPr>
        <sz val="9"/>
        <color rgb="FF002060"/>
        <rFont val="Geomanist Light"/>
        <family val="3"/>
      </rPr>
      <t xml:space="preserve"> ACUMULADO Q1</t>
    </r>
  </si>
  <si>
    <r>
      <t xml:space="preserve">AVANCE  </t>
    </r>
    <r>
      <rPr>
        <b/>
        <sz val="9"/>
        <color rgb="FF002060"/>
        <rFont val="Geomanist Light"/>
        <family val="3"/>
      </rPr>
      <t>CUMPLIMIENTO</t>
    </r>
    <r>
      <rPr>
        <sz val="9"/>
        <color rgb="FF002060"/>
        <rFont val="Geomanist Light"/>
        <family val="3"/>
      </rPr>
      <t xml:space="preserve"> ACUMULADO Q1</t>
    </r>
  </si>
  <si>
    <t>PORCENTAJE DE CUMPLIMIENTO Q1</t>
  </si>
  <si>
    <t>AVANCE PROGRAMADO ACUMULADO Q2</t>
  </si>
  <si>
    <t>AVANCE  CUMPLIMIENTO ACUMULADO Q2</t>
  </si>
  <si>
    <t>PORCENTAJE DE CUMPLIMIENTO Q2</t>
  </si>
  <si>
    <t>AVANCE PROGRAMADO ACUMULADO Q3</t>
  </si>
  <si>
    <t>AVANCE CUMPLIMIENTO ACUMULADO Q3</t>
  </si>
  <si>
    <t>PORCENTAJE DE CUMPLIMIENTO Q3</t>
  </si>
  <si>
    <t>AVANCE PROGRAMADO ACUMULADOQ4</t>
  </si>
  <si>
    <t>AVANCE CUMPLIMIENTO ACUMULADO Q4</t>
  </si>
  <si>
    <t>PORCENTAJE DE CUMPLIMIENTO Q4</t>
  </si>
  <si>
    <t>DIRECCIÓN GENERAL</t>
  </si>
  <si>
    <t>EN PROCESO DE GESTIÓN EN LA VIGENCIA</t>
  </si>
  <si>
    <t>SUB DIRECCIÓN GESTION CONTRACTUAL</t>
  </si>
  <si>
    <t>SUB DIRECCIÓN NEGOCIOS</t>
  </si>
  <si>
    <t>SUB DIRECCIÓN EMAE</t>
  </si>
  <si>
    <t>SUB DIRECCIÓN IDT</t>
  </si>
  <si>
    <t>SECRETARÍA GENERAL</t>
  </si>
  <si>
    <t xml:space="preserve">DEC612 de 2018 </t>
  </si>
  <si>
    <t>TOTAL</t>
  </si>
  <si>
    <t xml:space="preserve">TOTAL </t>
  </si>
  <si>
    <t>DISTRIBUCIÓN DE ACCIONES ESTRATEGICAS 2022</t>
  </si>
  <si>
    <t>METODOLOGÍA DE SEGUIMIENTO</t>
  </si>
  <si>
    <t xml:space="preserve">1. Cada mes, las áreas de la ANCPCCE en cabeza de la primera línea de defensa debe reportar los avances con soportes del cumplimiento a la segunda línea de defensa en cabeza de Planeación de la Dirección General mediante el mecanismo o la herramienta que se determine para dicho cumplimiento.
2. Los avances de reporte deben responder al 100% de los entregables planeados en este documento, no borradores o documentos preliminares. Por ejemplo si su entregable es un informe o un documento aprobado; no se podrá cuantificar, ni se recibirá si se entrega en documento borrador, documento con avance parcial, sin firmas y sin atributos de calidad e identificación, fecha, seguimiento y control.
3. La forma de cuantificar el cumplimiento del avance en el plan de acción será sobre el total de actividades del año y peso ponderado de la actividad. Es decir, si su actividad se cumple en totalidad hasta el ultimo trimestre del año, estas solo se cuantificaran de manera agregada hasta ese momento.
4. La sumatoria de las actividades son acumuladas no se dará cumplimiento de 100% por cada Q, es decir, si las áreas tienen planeado el 25% de su ejecución en el primer Q. Este será el valor reflejado de avance. Por otra parte si su área tiene planeado solo el 10% de avance en el primer Q solo se le reflejara este avance.
5. En caso de adelantar actividades, por favor informe en su registro para que la segunda línea de defensa cuantifique su avance.
6. Recuerde que las reprogramaciones a su plan de acción se deben hacer con anterioridad al vencimiento de estas. y se registrarán en el control de cambios de este documento.
</t>
  </si>
  <si>
    <t>INDICADORES DE COLOR AL CUMPLIMIENTO ACUMULADO DEL PLAN</t>
  </si>
  <si>
    <t>CONTENIDO DE DOCUMENTO DE PLAN DE ACCIÓN</t>
  </si>
  <si>
    <r>
      <rPr>
        <b/>
        <sz val="10"/>
        <color theme="1"/>
        <rFont val="Geomanist Light"/>
        <family val="3"/>
      </rPr>
      <t>HOJA 1. PAI.</t>
    </r>
    <r>
      <rPr>
        <sz val="10"/>
        <color theme="1"/>
        <rFont val="Geomanist Light"/>
        <family val="3"/>
      </rPr>
      <t xml:space="preserve"> Presentación - introducción Plan de Acción Institucional 2022.
</t>
    </r>
    <r>
      <rPr>
        <b/>
        <sz val="10"/>
        <color theme="1"/>
        <rFont val="Geomanist Light"/>
        <family val="3"/>
      </rPr>
      <t>HOJA 2. PAI 2022.</t>
    </r>
    <r>
      <rPr>
        <sz val="10"/>
        <color theme="1"/>
        <rFont val="Geomanist Light"/>
        <family val="3"/>
      </rPr>
      <t xml:space="preserve"> Acciones programadas para la ejecución del plan de acción institucional de la vigencia 2022.
</t>
    </r>
    <r>
      <rPr>
        <b/>
        <sz val="10"/>
        <color theme="1"/>
        <rFont val="Geomanist Light"/>
        <family val="3"/>
      </rPr>
      <t xml:space="preserve">HOJA 3.Seguimiento PAI. </t>
    </r>
    <r>
      <rPr>
        <sz val="10"/>
        <color theme="1"/>
        <rFont val="Geomanist Light"/>
        <family val="3"/>
      </rPr>
      <t xml:space="preserve">Configura el formato para el registro de avance al PAI
</t>
    </r>
    <r>
      <rPr>
        <b/>
        <sz val="10"/>
        <color theme="1"/>
        <rFont val="Geomanist Light"/>
        <family val="3"/>
      </rPr>
      <t>HOJA 4. Objetivos Estratégicos.</t>
    </r>
    <r>
      <rPr>
        <sz val="10"/>
        <color theme="1"/>
        <rFont val="Geomanist Light"/>
        <family val="3"/>
      </rPr>
      <t xml:space="preserve"> Consolida los objetivos planteados en Plan Estratégico Institucional 2019 - 2022.
</t>
    </r>
    <r>
      <rPr>
        <b/>
        <sz val="10"/>
        <color theme="1"/>
        <rFont val="Geomanist Light"/>
        <family val="3"/>
      </rPr>
      <t xml:space="preserve">HOJA 5. DOFA. </t>
    </r>
    <r>
      <rPr>
        <sz val="10"/>
        <color theme="1"/>
        <rFont val="Geomanist Light"/>
        <family val="3"/>
      </rPr>
      <t xml:space="preserve">Consolida las debilidades, oportunidades, fortalezas y amenazas identificados para la vigencia.
</t>
    </r>
    <r>
      <rPr>
        <b/>
        <sz val="10"/>
        <color theme="1"/>
        <rFont val="Geomanist Light"/>
        <family val="3"/>
      </rPr>
      <t>HOJA 6. Control de Ajustes PAI.</t>
    </r>
    <r>
      <rPr>
        <sz val="10"/>
        <color theme="1"/>
        <rFont val="Geomanist Light"/>
        <family val="3"/>
      </rPr>
      <t xml:space="preserve"> Configura el formato para el registro y trazabilidad de la solicitud de ajustes al contenido de este documento.
</t>
    </r>
    <r>
      <rPr>
        <b/>
        <sz val="10"/>
        <color theme="1"/>
        <rFont val="Geomanist Light"/>
        <family val="3"/>
      </rPr>
      <t>HOJA 7. Control de Formato.</t>
    </r>
    <r>
      <rPr>
        <sz val="10"/>
        <color theme="1"/>
        <rFont val="Geomanist Light"/>
        <family val="3"/>
      </rPr>
      <t xml:space="preserve"> Configura la trazabilidad de ajustes del formato PAI CCE-DES-FM-15
</t>
    </r>
  </si>
  <si>
    <t>INDICADOR DE COLOR</t>
  </si>
  <si>
    <t>PARAMETRO</t>
  </si>
  <si>
    <t>90% - 100%</t>
  </si>
  <si>
    <t>80% - 89%</t>
  </si>
  <si>
    <t>70% - 79%</t>
  </si>
  <si>
    <t>50% - 69%</t>
  </si>
  <si>
    <t>0 - 49%</t>
  </si>
  <si>
    <r>
      <rPr>
        <sz val="22"/>
        <color theme="2"/>
        <rFont val="Geomanist Bold"/>
        <family val="3"/>
      </rPr>
      <t>HOJA</t>
    </r>
    <r>
      <rPr>
        <sz val="12"/>
        <color theme="2"/>
        <rFont val="Geomanist Bold"/>
        <family val="3"/>
      </rPr>
      <t xml:space="preserve">
</t>
    </r>
    <r>
      <rPr>
        <sz val="72"/>
        <color theme="2"/>
        <rFont val="Geomanist Bold"/>
        <family val="3"/>
      </rPr>
      <t>2</t>
    </r>
  </si>
  <si>
    <t>ACTIVIDAD / INICIATIVA</t>
  </si>
  <si>
    <t>No. ITEM</t>
  </si>
  <si>
    <t>PRODUCTOS</t>
  </si>
  <si>
    <t>FECHAS</t>
  </si>
  <si>
    <t>MÉTRICA</t>
  </si>
  <si>
    <t>PRESUPUESTO</t>
  </si>
  <si>
    <t>ID</t>
  </si>
  <si>
    <t xml:space="preserve">Actividad </t>
  </si>
  <si>
    <t>Entregable</t>
  </si>
  <si>
    <t>INICIO</t>
  </si>
  <si>
    <t>FIN</t>
  </si>
  <si>
    <t>Meta / Indicador</t>
  </si>
  <si>
    <t>Fórmula</t>
  </si>
  <si>
    <t>Meta 1Q</t>
  </si>
  <si>
    <t>Meta 2Q</t>
  </si>
  <si>
    <t>Meta 3Q</t>
  </si>
  <si>
    <t>Meta 4Q</t>
  </si>
  <si>
    <t xml:space="preserve">Peso </t>
  </si>
  <si>
    <t>Objetivo Institucional PEI 2019 - 2022</t>
  </si>
  <si>
    <t>Nombre y apellido</t>
  </si>
  <si>
    <t>Cargo</t>
  </si>
  <si>
    <t>Requerimientos de Contratación</t>
  </si>
  <si>
    <t>$ Costos Administrativos</t>
  </si>
  <si>
    <t>$ Costos Técnicos</t>
  </si>
  <si>
    <t xml:space="preserve">Código UNSPSC </t>
  </si>
  <si>
    <t>Vigencia</t>
  </si>
  <si>
    <t>Estado de vigencia</t>
  </si>
  <si>
    <t xml:space="preserve">Fuente de Recursos </t>
  </si>
  <si>
    <t>Proyecto de inversión</t>
  </si>
  <si>
    <t xml:space="preserve">Rubro </t>
  </si>
  <si>
    <t>Recurso</t>
  </si>
  <si>
    <t>Presupuesto asignado rubro</t>
  </si>
  <si>
    <t>Presupuesto designado actividad</t>
  </si>
  <si>
    <t>% uso</t>
  </si>
  <si>
    <t>SN1</t>
  </si>
  <si>
    <t>Diseñar y adjudicar Instrumentos de Agregación de Demanda (nuevos y renovaciones)</t>
  </si>
  <si>
    <t>Instrumentos de Agregación de Demanda gestionados</t>
  </si>
  <si>
    <t>10 IAD's  Gestionados para adjudicación.
Meta anual de diez (10)</t>
  </si>
  <si>
    <t>IAD = ∑IAD del periodo a evaluar</t>
  </si>
  <si>
    <t>Reglamentar el uso obligatorio de los AMP vigentes y la generación de nuevos para territorios</t>
  </si>
  <si>
    <t xml:space="preserve">Servicios Profesionales </t>
  </si>
  <si>
    <t>80101601
80101604
80121601</t>
  </si>
  <si>
    <t>En ejecución</t>
  </si>
  <si>
    <t>Inversión</t>
  </si>
  <si>
    <t>Instrumentos de Agregación de Demanda</t>
  </si>
  <si>
    <t>C-0304-1000-2-0-0304001-02</t>
  </si>
  <si>
    <t>Nación</t>
  </si>
  <si>
    <t>SN2</t>
  </si>
  <si>
    <t>Diseñar y adjudicar Instrumentos de Agregación de Demanda que contengan herramientas basadas en transformación digital.</t>
  </si>
  <si>
    <t>Instrumentos de Agregación de Demanda gestionados que contengan herramientas en transformacion digital. Nota: IAD's incluidos en la meta SN1.</t>
  </si>
  <si>
    <t xml:space="preserve">(2) IAD´S que contengan elementos de transformacion digital diseñados y adjudicados.Meta anual de dos(2) </t>
  </si>
  <si>
    <t>SN3</t>
  </si>
  <si>
    <t>Incorporar al menos un criterio de sostenibilidad en los IAD´s Instrumentos de Agregación de Demanda para 2022 (nuevos y renovaciones)</t>
  </si>
  <si>
    <t>Instrumentos de Agregación de Demanda gestionados que  contenga criterio de sostenibilidad. Nota: IAD's incluidos en la meta SN1.</t>
  </si>
  <si>
    <t xml:space="preserve">3 IAD´s estructurados y adjudicados en 2022 con al menos un criterio de sostenibilidad. </t>
  </si>
  <si>
    <t xml:space="preserve">Sumatoria de IADs nuevos estructurados con criterios de sostenibilidad </t>
  </si>
  <si>
    <t>SN4</t>
  </si>
  <si>
    <t>Incorporar en los Instrumentos de Agregación de Demanda la segmentación o participación regional empresarial en el mercado de compras públicas de los IAD´s</t>
  </si>
  <si>
    <t>Instrumentos de Agregación de Demanda Regional Gestionados.
Nota: IAD´s incluidos en la meta SN1.</t>
  </si>
  <si>
    <t xml:space="preserve">4 IAD´s  estructurados y adjudicados en 2022 que contemplen la segmentación o participacion por región </t>
  </si>
  <si>
    <t>Sumatoria de IAD  estructurados y adjudicados en 2022 que contemplen la segmentación por región</t>
  </si>
  <si>
    <t>SN5</t>
  </si>
  <si>
    <t xml:space="preserve">Incentivar la participación de MiPymes en los Instrumentos de Agregación de Demanda adjudicados en el 2022. </t>
  </si>
  <si>
    <t xml:space="preserve">Porcentaje de proveedores adjudicados MiPymes </t>
  </si>
  <si>
    <t>22% MiPymes del total de proveedores adjudicados durante la vigencia 2022.</t>
  </si>
  <si>
    <t>(Número de proveedores adjudicados MiPymes / Número de proveedores adjudicados totales)*100</t>
  </si>
  <si>
    <t>Desarrollar un modelo de medición de la eficiencia operacional</t>
  </si>
  <si>
    <t>SN6</t>
  </si>
  <si>
    <t>Generar sinergia o Alianzas estrategicas en el marco de la estructuración de los acuerdos marco e instrumentos de agregación de demanda</t>
  </si>
  <si>
    <t xml:space="preserve">Informes de alianzas estratégicas en el marco de la estructuración </t>
  </si>
  <si>
    <t xml:space="preserve">2 informes de alianzas estrategicas en el marco de la estructuracion </t>
  </si>
  <si>
    <t>Sumatoria de Informes reportados.</t>
  </si>
  <si>
    <t>SN7</t>
  </si>
  <si>
    <t>Realizar seguimiento a la estructuración de los IAD para mejorar la difusión de los mismos.</t>
  </si>
  <si>
    <t>Informes del estado y evolución de los IAD's en estructuración  publicados en la página web</t>
  </si>
  <si>
    <t>3 informes anuales de la estructuracion y evolucion de los IAD's.</t>
  </si>
  <si>
    <t>Sumatoria de Informes publicados en la página web</t>
  </si>
  <si>
    <t>Poner a disposición de los participes del sistema de compra pública documentos de buenas prácticas de contratación.</t>
  </si>
  <si>
    <t xml:space="preserve">80101601
</t>
  </si>
  <si>
    <t>SN8</t>
  </si>
  <si>
    <t>Realizar seguimiento a las ventas y ahorros generados a través de los Instrumentos de Agregación de Demanda en operación en la TVEC</t>
  </si>
  <si>
    <t>Informes semestrales de ahorros y ventas generadas a través de los IAD´S.</t>
  </si>
  <si>
    <t>2 Informes semestrales de ahorros y ventas generadas a través de los IAD´S.</t>
  </si>
  <si>
    <t>Sumatoria  de  Informes de ahorros y ventas</t>
  </si>
  <si>
    <t>SN9</t>
  </si>
  <si>
    <t>Implementación y difusión de información transversal de la subdirección.</t>
  </si>
  <si>
    <t>Lista de asistencia y evidencia de las formaciones para entidades estatales en el uso de los IAD / AMP en la TVEC, Simuladores, Decreto 310 de 2021.</t>
  </si>
  <si>
    <t>20 Capacitaciones dictadas a entidades estatales en el uso de los IAD / AMP, decreto 310 y simuladores.</t>
  </si>
  <si>
    <t>Sumatoria de capacitaciones dictadas.</t>
  </si>
  <si>
    <t>Promover las capacidades de la compra pública</t>
  </si>
  <si>
    <t>80101601
80101604</t>
  </si>
  <si>
    <t>SN10</t>
  </si>
  <si>
    <t xml:space="preserve">Actualizar el boletín de precios  del sistema de compra pública </t>
  </si>
  <si>
    <t>4 boletines de precio publicados.</t>
  </si>
  <si>
    <t>Sumatoria de Boletines publicados en la pagina web</t>
  </si>
  <si>
    <t>SN11</t>
  </si>
  <si>
    <t>Diseñar y actualizar guía de operación secundaria.</t>
  </si>
  <si>
    <t>Guía operación secundaria - V2 actualizada y aprobada por el Subdirector de Negocios</t>
  </si>
  <si>
    <t>1 Guía de la Operacion Secundaria- V2 actualizada y aprobada por el Subdirector de Negocios</t>
  </si>
  <si>
    <t>Número de Guías de Operación Secundaria actualizada y aprobada</t>
  </si>
  <si>
    <t>SN12</t>
  </si>
  <si>
    <t>Organizar y clasificar la información de 2021 conforme a las series documentales aprobadas en la Tabla de Retención Documental  a fin de preservar la información generada de acuerdo a las competencias de la subdirección</t>
  </si>
  <si>
    <t>1 Acta de transferencia 
1 Formato único de inventario documental</t>
  </si>
  <si>
    <t xml:space="preserve">Transferencia documental de la vigencia 2021
</t>
  </si>
  <si>
    <t>Número de Transferencia primaria documental 2021</t>
  </si>
  <si>
    <t>Fortalecer el MIPG para incrementar en 10 puntos la calificación del FURAG</t>
  </si>
  <si>
    <t>SN13</t>
  </si>
  <si>
    <t>Gestionar con oportunidad las PQRSD de la dependencia, tomando acciones de alertas tempranas para su gestión</t>
  </si>
  <si>
    <t xml:space="preserve">Informes trimestrales en matriz del seguimiento y cumplimiento en el trámite de las PQRSD.
</t>
  </si>
  <si>
    <t>3 informes trimestrales de la gestión de PQRSD en la dependencia</t>
  </si>
  <si>
    <t>Sumatoria de los informes trimestrales realizados</t>
  </si>
  <si>
    <t>SN14</t>
  </si>
  <si>
    <t>Diseñar y estructurar Instrumentos de Agregación de Demanda (nuevos y renovaciones)</t>
  </si>
  <si>
    <t>Instrumentos de Agregación estructurados.</t>
  </si>
  <si>
    <t>10 IAD´s estructurados.
Meta anual 10 IAD´s</t>
  </si>
  <si>
    <t>IAD= ∑IAD del periodo a evaluar</t>
  </si>
  <si>
    <t>SN15</t>
  </si>
  <si>
    <t>Organizar la información de los IAD´s para realizar la entrega a la Subdirección de Información y Desarrollo Tecnológico con los lineamientos y tiempos establecidos  con el fin de poner en funcionamiento los IAD en la Tienda Virtual del Estado Colombiano (TVEC).</t>
  </si>
  <si>
    <t>Instrumentos de Agregación de Demanda en funcionamiento.</t>
  </si>
  <si>
    <t>4 IAD en funcionamiento.</t>
  </si>
  <si>
    <t>IAD= ∑IAD</t>
  </si>
  <si>
    <t>Desarrollar un modelo de medición de la eficiencia operacional.</t>
  </si>
  <si>
    <t>15 Acciones</t>
  </si>
  <si>
    <t>GC1</t>
  </si>
  <si>
    <t>Modificación documentos tipo con ocasión a la reglamentación de la Ley 2069 de 2020.</t>
  </si>
  <si>
    <t xml:space="preserve">1 Documento Tipo </t>
  </si>
  <si>
    <t>Número de documento tipo publicado</t>
  </si>
  <si>
    <t>Disponer documentos tipo a los sectores priorizados por el gobierno nacional</t>
  </si>
  <si>
    <t>Documentos Normativos</t>
  </si>
  <si>
    <t>C-0304-1000-2-0-0304005-02</t>
  </si>
  <si>
    <t>GC2</t>
  </si>
  <si>
    <t>Estructurar, publicar y adoptar los documentos tipo de interventoría del Sector agua potable y saneamiento básico de acuerdo con las cifras reportadas en el SECOP I y II.</t>
  </si>
  <si>
    <t>Documentos tipo de interventoría de obra pública de agua potable y saneamiento básico</t>
  </si>
  <si>
    <t>GC3</t>
  </si>
  <si>
    <t>Actualizar, publicar y adoptar la segunda versión de los documentos tipo de interventoría del Sector transporte con ocasión a los comentarios presentados por las entidades y ciudadanos en su implementación.</t>
  </si>
  <si>
    <t xml:space="preserve">Documentos tipo de interventoría de infraestructura de transporte - Versión 2. </t>
  </si>
  <si>
    <t>GC4</t>
  </si>
  <si>
    <t>Resolver las consultas recibidas por la Subdirección de Gestión Contractual</t>
  </si>
  <si>
    <t>(1) un informe trimestral con el seguimiento de las consultas formuladas por los actores del Sistema de Compra Pública sobre la aplicación de normas de carácter general recibidas por la Subdirección de Gestión Contractual.</t>
  </si>
  <si>
    <t xml:space="preserve">4 Informes de consultas recibidas y resueltas por la Subdirección de Gestión Contractual. </t>
  </si>
  <si>
    <t xml:space="preserve">Sumatoria de informes entregados de consultas recibidas y resueltas por la Subdirección de Gestión Contractual. </t>
  </si>
  <si>
    <t>Promover la simplificación / racionalización normativa en referencia a la compra y la contratación pública</t>
  </si>
  <si>
    <t>GC5</t>
  </si>
  <si>
    <t>Indizar sentencias del Consejo de Estado del año 2011 que contengan temas relacionados con el Sistema de Compra Pública</t>
  </si>
  <si>
    <t>• (1) una matriz con las sentencias indizadas del año 2011
• (1) un informe de gestión de sentencias indizadas del año 2011.</t>
  </si>
  <si>
    <t xml:space="preserve">100% de las sentencias indizadas de la vigencia </t>
  </si>
  <si>
    <t>(Número de sentencias indizadas del año  / Número de sentencias contractuales clasificadas del año ) x 100</t>
  </si>
  <si>
    <t>GC6</t>
  </si>
  <si>
    <t>Indizar sentencias del Consejo de Estado del último trimestre del año 2021 que contengan temas relacionados con el Sistema de Compra Pública</t>
  </si>
  <si>
    <t>• (1) una matriz con las sentencias indizadas del ultimo trimestre del año 2021.
• (1) un informe de gestión de sentencias indizadas del año del ultimo trimestre de 2021.</t>
  </si>
  <si>
    <t>GC7</t>
  </si>
  <si>
    <t>Indizar sentencias del Consejo de Estado del año 2010 que contengan temas relacionados con el Sistema de Compra Pública</t>
  </si>
  <si>
    <t>• (1) una matriz con las sentencias indizadas del año 2010.
• (1) un informe de gestión de sentencias indizadas del año 2010.</t>
  </si>
  <si>
    <t>GC8</t>
  </si>
  <si>
    <t>Indizar sentencias del Consejo de Estado del primer trimestre del año 2022 que contengan temas relacionados con el Sistema de Compra Pública</t>
  </si>
  <si>
    <t>• (1) una matriz con las sentencias indizadas primer trimestre del año 2022.
• (1) un informe de gestión de sentencias indizadas del año primer trimestre del año 2022.</t>
  </si>
  <si>
    <t>GC9</t>
  </si>
  <si>
    <t xml:space="preserve">Indizar laudos arbitrales relevantes a las compras públicas del estado </t>
  </si>
  <si>
    <t xml:space="preserve"> Laudos arbitrales indizados </t>
  </si>
  <si>
    <t xml:space="preserve">Doce (12) laudos arbitrales indizados </t>
  </si>
  <si>
    <t>(Número de laudos indizados/ número de laudos clasificados) x 100</t>
  </si>
  <si>
    <t>GC10</t>
  </si>
  <si>
    <t>Indizar sentencias del Consejo de Estado del segundo trimestre del año 2022 que contengan temas relacionados con el Sistema de Compra Pública.</t>
  </si>
  <si>
    <t xml:space="preserve">• (1) una matriz con las sentencias indizadas del segundo trimestre del año 2022. 
• (1) un informe de gestión de sentencias indizadas del año del segundo trimestre del año 2022.  </t>
  </si>
  <si>
    <t>GC11</t>
  </si>
  <si>
    <t xml:space="preserve">Actualizar los manuales y guías adoptados por la Agencia Nacional de Contratación Pública  de acuerdo con la normativa y la doctrina vigente </t>
  </si>
  <si>
    <t xml:space="preserve">Manuales y guías actualizados </t>
  </si>
  <si>
    <t>Tres (3) manuales y guías actualizados</t>
  </si>
  <si>
    <t>Número de guías y manuales actualizados y publicados en la página web</t>
  </si>
  <si>
    <t>GC12</t>
  </si>
  <si>
    <t>Indizar sentencias del Consejo de Estado del tercer trimestre del año 2022 que contengan temas relacionados con el Sistema de Compra Pública.</t>
  </si>
  <si>
    <t>• (1) una matriz con las sentencias indizadas del tercer trimestre del año 2022.
• (1) un informe de gestión de sentencias indizadas del tercer trimestre del año 2022.</t>
  </si>
  <si>
    <t>GC13</t>
  </si>
  <si>
    <t>Indizar y concordar los conceptos jurídicos de ANCP-CCE de la Subdirección de Gestión Contractual</t>
  </si>
  <si>
    <t>• (1) una matriz con los conceptos jurídicos de la ANCP-CCE de la Subdirección de Gestión Contractual indizados .
• Normativa contractual con los conceptos expedidos por la ANCP-CCE</t>
  </si>
  <si>
    <t>100% de los conceptos jurídicos indizados cada trimestre de la vigencia 2021</t>
  </si>
  <si>
    <t>(Número de conceptos indizados y concordados en cada trimestre de 2022 sin incluir los rezagados / Número de conceptos enviados en el trimestre sin incluir los rezagados)x100</t>
  </si>
  <si>
    <t>GC14</t>
  </si>
  <si>
    <t>Participar en la elaboración de normas y reglamentación en compras y contratación pública en conjunto con otros ministerios y departamentos administrativos sujetos a la solicitud del Gobierno Nacional</t>
  </si>
  <si>
    <t>Participaciones en la elaboración de dos decretos en conjunto con ministerios y departamentos administrativos.</t>
  </si>
  <si>
    <t>2 Convocatorias de participación en la contrucción de normativa</t>
  </si>
  <si>
    <t>Sumatoria de la participación en elaboración de decretos en conjunto con ministerios y departamentos administrativos</t>
  </si>
  <si>
    <t>Proponer el rediseño de la estructura organizacional</t>
  </si>
  <si>
    <t>GC15</t>
  </si>
  <si>
    <t>Servicio técnico</t>
  </si>
  <si>
    <t>Mantenimiento
81112200
Licencia 
81112500</t>
  </si>
  <si>
    <t>Incremento del valor por dinero que obtiene el Estado en la compra pública. Nacional</t>
  </si>
  <si>
    <t>C-0304-1000-2-0-0304009-02-0</t>
  </si>
  <si>
    <t>GC16</t>
  </si>
  <si>
    <t>16 Acciones</t>
  </si>
  <si>
    <t>IDT 1</t>
  </si>
  <si>
    <t xml:space="preserve">Elaborar el plan de actualización de la plataforma SECOP II, incluyendo actualizaciones naturales de la licencia y mantenimiento correctivo. </t>
  </si>
  <si>
    <t>Documento excel denominado como Plan de Trabajo Despliegue de Releases, el cual contiene el plan de implementación y ejecución de las mejoras funcionales y/o técnicas por cada uno de los mantenimientos correctivos</t>
  </si>
  <si>
    <t>100% de los release programados en SECOP II implementados</t>
  </si>
  <si>
    <t>(Releases  implementados/ Release  Programados) x 100</t>
  </si>
  <si>
    <t>Fortalecer la disponibilidad del Sistema de Compra Pública</t>
  </si>
  <si>
    <t>Rigoberto Rodríguez</t>
  </si>
  <si>
    <t xml:space="preserve">Subdirector de IDT
</t>
  </si>
  <si>
    <t>IDT 2</t>
  </si>
  <si>
    <t>Actualizar la plataforma TVEC a la última versión para incluir mejoras a la aplicación (roadmap funcional y/o técnico).</t>
  </si>
  <si>
    <t>Documento excel denominado como Plan de Trabajo Release Mayores TVEC el cual contiene la implementación y ejecución de las mejoras funcionales y/o técnicas por cada uno de los releases programados</t>
  </si>
  <si>
    <t>100% de los release programados en TVEC implementados</t>
  </si>
  <si>
    <t>(Releases implementados/ Release Programados) x 100</t>
  </si>
  <si>
    <t>IDT 3</t>
  </si>
  <si>
    <t>Elaborar el plan de trabajo para ejecutar el proyecto de  Desmaterialización de estampilla electrónica  Fase II</t>
  </si>
  <si>
    <t>Documento excel denominado Plan de Implementación  de desmaterialización de estampilla electrónica, el cual contiene las actividades a desarrollar durante la ejecución del proyecto.</t>
  </si>
  <si>
    <t>100% actividades del plan de trabajo ejecutadas</t>
  </si>
  <si>
    <t>(Número de actividades ejecutadas/Número de actividades programadas) *100</t>
  </si>
  <si>
    <t>Promover las capacidades del sistema de compra pública</t>
  </si>
  <si>
    <t>IDT 4</t>
  </si>
  <si>
    <t>Elaborar el plan de trabajo para implementar  el sistema de correlacionador de eventos y monitoreo de seguridad  en la infraestructura de  SECOP II</t>
  </si>
  <si>
    <t xml:space="preserve">
Documento excel denominado Plan de Implementación del Sistema de correlacionador de eventos el cual contiene las actividades a desarrollar durante la ejecución del proyecto.
</t>
  </si>
  <si>
    <t>IDT 5</t>
  </si>
  <si>
    <t>Elaborar el plan de trabajo para implementar mejoras a la plataforma SECOP I</t>
  </si>
  <si>
    <t xml:space="preserve">
Documento excel denominado Plan de Implementación de mejoras de la plataforma SECOP I el cual contiene las actividades a desarrollar durante la ejecución del proyecto.</t>
  </si>
  <si>
    <t xml:space="preserve">81111801
80121601
</t>
  </si>
  <si>
    <t>IDT 6</t>
  </si>
  <si>
    <t>Elaborar el plan de trabajo para actualización de la Plataforma de simuladores web en la TVEC incluyendo RFI</t>
  </si>
  <si>
    <t>Documento excel denominado plan de actualización Plataforma de Simuladores web en la TVEC,  el cual contiene las actividades a desarrollar para incluir el módulo de RFI.</t>
  </si>
  <si>
    <t>Fortalecer el MIPG para incrementar puntos en FURAG</t>
  </si>
  <si>
    <t>IDT 7</t>
  </si>
  <si>
    <t>Desarrollar el programa de despliegue territorial mediante la capacitacion de Alcaldías y Entidades Territoriales en el uso del SECOP II</t>
  </si>
  <si>
    <t>Listas de asistencia (cuando se realicen de manera presencial) y grabaciones de las sesiones virtuales que evidencien el desarrollo de formaciones.</t>
  </si>
  <si>
    <t>400 Entidades capacitadas</t>
  </si>
  <si>
    <t>Sumatoria de las entidades territoriales capacitadas</t>
  </si>
  <si>
    <t xml:space="preserve">	
86101808</t>
  </si>
  <si>
    <t>IDT 8</t>
  </si>
  <si>
    <t>Capacitar a entidades, proveedores, entes de control y ciudadanía en general, en el uso del SECOP II.</t>
  </si>
  <si>
    <t>Listas de asistencia (cuando se realicen de manera presencial) y grabaciones de las sesiones virtuales que evidencien el desarrollo para 700 capacitaciones en las diferentes modalidades que ofrece la entidad.</t>
  </si>
  <si>
    <t>700 Capacitaciones de diferentes tamticas en el uso del SECOP II</t>
  </si>
  <si>
    <t>Sumatoria de las entidades capacitadas</t>
  </si>
  <si>
    <t>IDT 9</t>
  </si>
  <si>
    <t>Elaborar Plan de Trabajo para Implementar Cuarta fase del modelo de seguridad y privacidad de la información -MSPI-</t>
  </si>
  <si>
    <t xml:space="preserve">
Documento excel denominado como Plan de Trabajo para Implementar  cuarta fase (Evaluación y Desempeño) del modelo de seguridad y privacidad de la información -MSPI-, el cual contiene las actividades a desarrollar durante la ejecución del proyecto.
</t>
  </si>
  <si>
    <t>(Número de actividades ejecutadas/Número de actividades programadas) x100</t>
  </si>
  <si>
    <t>Implementar el MSPI como habilitador de la Politica de Gobierno Digital</t>
  </si>
  <si>
    <t>IDT 10</t>
  </si>
  <si>
    <t>1 Acta de transferencia 
1 Formato unico de inventario documental</t>
  </si>
  <si>
    <t>IDT 11</t>
  </si>
  <si>
    <t xml:space="preserve">Informes trimestrales del seguimiento y cumplimiento en el trámite de las PQRSD.
</t>
  </si>
  <si>
    <t>IDT 12</t>
  </si>
  <si>
    <t xml:space="preserve">Capacitar a entidades de régimen especial en el uso del SECOP II </t>
  </si>
  <si>
    <t>Listas de asistencia (cuando se realicen de manera presencial) y grabaciones de las sesiones virtuales que evidencien el desarrollo para 45 capacitaciones en las diferentes modadlidades que ofrece la entidad</t>
  </si>
  <si>
    <t xml:space="preserve">45 capacitaciones para entidades de régimen especial en el uso del SECOP II  </t>
  </si>
  <si>
    <t>Número de capacitaciones dictadas</t>
  </si>
  <si>
    <t>12 Acciones</t>
  </si>
  <si>
    <t>EMAE 01</t>
  </si>
  <si>
    <t>Desarrollar insumos estratégicos a partir de la información del sistema de compra publica con el fin de mejorar el analisis, comprensión y difusión de información de interés para los actores del sistema.</t>
  </si>
  <si>
    <t>Insumos estratégicos 
(documentos, infografías, artículos)</t>
  </si>
  <si>
    <t>Sumatoria  de  Informes estratégicos entregados</t>
  </si>
  <si>
    <t>EMAE 02</t>
  </si>
  <si>
    <t>Lanzamiento del curso E-learning del Modelo de Abastecimiento Estratégico, con el propósito de dar a conocer la herrramienta desarrollada por la entidad a los actores del sistema de compra pública.</t>
  </si>
  <si>
    <t>Acta con sus soportes del evento de apertura del primer ciclo de formación E-learning</t>
  </si>
  <si>
    <t>Invitación de acceso al curso E-learning</t>
  </si>
  <si>
    <t>Número de Cursos E-learning</t>
  </si>
  <si>
    <t>Promover iniciativas para optimizar los recursos públicos en términos de tiempo, dinero y capacidad del talento humano y de la eficiencia en los procesos para satisfacer las necesidades de las Entidades Estatales y cumplir su misión.</t>
  </si>
  <si>
    <t>EMAE 03</t>
  </si>
  <si>
    <t>Realizar ciclos de formación  sincrónicos (virtual o presencial) del MAE dirigido a las entidades estatales identificadas, con el fin de formar en prácticas de abastecimiento estratégico a equipos interdisciplinarios vinculados a la estructuración  de procesos de compra pública</t>
  </si>
  <si>
    <t>Informes finales de cierre de cada ciclo de formación</t>
  </si>
  <si>
    <t xml:space="preserve">4 Ciclos de Formación </t>
  </si>
  <si>
    <t>Sumatoria de Ciclos de Formación</t>
  </si>
  <si>
    <t>EMAE 04</t>
  </si>
  <si>
    <t xml:space="preserve">Realizar ciclos de formación asincrónica del E-learning del MAE a las entidades estatales, con el fin de socializar las buenas prácticas de Abastecimiento Estratégico para servidores públicos a nivel nacional </t>
  </si>
  <si>
    <t>EMAE 05</t>
  </si>
  <si>
    <t>Actualizar la herramienta destinada para la consulta y visualización de datos para el desarrollo del análisis de la demanda y de la oferta por parte de los interesados, en aras de contribuir a la estructuración de los procesos contractuales de las entidades.</t>
  </si>
  <si>
    <t>Herramienta actualizada de visualización con la información del SECOP para la implementación del Modelo de Abastecimiento Estratégico (MAE)</t>
  </si>
  <si>
    <t>1 Herramienta</t>
  </si>
  <si>
    <t>Número de herramienta de acceso público</t>
  </si>
  <si>
    <t>Diseñar e implementar programas de I+D+I en pro del desarrollo institucional y/o la contratación y compra pública</t>
  </si>
  <si>
    <t>EMAE 06</t>
  </si>
  <si>
    <t xml:space="preserve">Generar  un programa de formaciones orientadas a brindar insumos a los participes del sistema de compra pública relacionados con análisis de datos, seguimiento a instrume contractuales e implementación del Modelo de Abastecimiento Estratégico
  </t>
  </si>
  <si>
    <t>Programa de socialización donde esten relacionados los temarios e insumos de las formaciones</t>
  </si>
  <si>
    <t xml:space="preserve">Un (1) programa de socialización </t>
  </si>
  <si>
    <t>Número de programa de socialización generado</t>
  </si>
  <si>
    <t>EMAE 07</t>
  </si>
  <si>
    <t xml:space="preserve">Dar a conocer el trabajo realizado por el Observatorio Oficial de Contratación Estatal, principalmente en materia de implementación de documentos tipo, además de otras actividades. 
</t>
  </si>
  <si>
    <t>Informes de resultado que contengan la medición del comportamiento de los documentos tipo, estudios y sinergias además de otras actividades que lleva a cabo el Observatorio Oficial de Contratación Estatal.</t>
  </si>
  <si>
    <t>2 informes de la gestión realizada.</t>
  </si>
  <si>
    <t>Sumatoria de informes de la gestión realizada.</t>
  </si>
  <si>
    <t>EMAE 08</t>
  </si>
  <si>
    <t>Dar cumplimiento a lo establecido en el Decreto 1279 de 2021 (Ley del Vigilante) en relación con el mecanismo de seguimiento al porcentaje de puntaje adicional en los procesos licitación pública de vigilancia y seguridad privada</t>
  </si>
  <si>
    <t>Documento que contiene un reporte Estadístico de la muestra de procesos estudiada</t>
  </si>
  <si>
    <t>1 Reporte Estadístico</t>
  </si>
  <si>
    <t>Número de reporte estadístico generado.</t>
  </si>
  <si>
    <t>EMAE 09</t>
  </si>
  <si>
    <t>Desarrollar herramientas de visualización con la información del sistema de compra pública para que los ciudadanos y los demás participes del sistema, tengan insumos que les facilite acceder a información relevante del comportamiento, características, productos o servicios, ubicaciones geográficas, entidades y proveedores que intervienen en la celebración de contratos estatales.</t>
  </si>
  <si>
    <t xml:space="preserve">Herramientas o visualizaciones de inteligencia de negocios para que los usuarios puedan interectuar y filtrar la información (BI) </t>
  </si>
  <si>
    <t>Sumatoria de las herramientas o visualización en POWER BI</t>
  </si>
  <si>
    <t>EMAE 10</t>
  </si>
  <si>
    <t xml:space="preserve">Adelantar análisis de la planeación de obras, bienes y servicios reportados por las entidades a través del Plan Anual de Adquisiciones (PAA); el cual nos permite tener un horizonte temporal de la proyección del gasto público.
</t>
  </si>
  <si>
    <t>Informes del análisis realizado sobre los Planes Anuales de Adquisiciones (PAA), identificando características de la proyección del gasto público</t>
  </si>
  <si>
    <t>2 Informes del análisis realizado</t>
  </si>
  <si>
    <t>Sumatoria de los informes realizados</t>
  </si>
  <si>
    <t>EMAE 11</t>
  </si>
  <si>
    <t xml:space="preserve">Implementación de metodologías de evaluación de impacto en los instrumentos contractuales y liniamientos generados por la ANCPCCE, para identificar de acuerdo a los resultados obtenidos aspectos positivos u oportunidades de mejora </t>
  </si>
  <si>
    <t>Informes en los cuales se documentara el resultado metodológico, el análisis descriptivos y/o evaluaciones de impacto.</t>
  </si>
  <si>
    <t xml:space="preserve">2 Informes de resultados de la implementación 
</t>
  </si>
  <si>
    <t>Sumatoria informes y herramienta</t>
  </si>
  <si>
    <t>EMAE 12</t>
  </si>
  <si>
    <t xml:space="preserve">Desarrollar instrumentos de ayuda que faciliten el acceso y análisis de la información del sistema de compra pública colombiano, usando como base
 cuadernos de Júpiter basados en lenguaje de programación Python,   para que todos los interesados en el sistema lo puedan implementar. Adicionalmente se realizan espacios de sencibilización . </t>
  </si>
  <si>
    <t>Informe de los desarrollos realizados en los cuadernos de Júpiter para el análisis descriptivo de los datos.</t>
  </si>
  <si>
    <t xml:space="preserve">2 informes de los desarrollos realizados </t>
  </si>
  <si>
    <t>Sumatoria de los informes</t>
  </si>
  <si>
    <t>EMAE 13</t>
  </si>
  <si>
    <t xml:space="preserve">Diseño y estructuración de un maestro de entidades que permita asociar la información entre las diferentes plataformas que conforman el SECOP (SECOP I, SECOP II Y TVEC), para mejorar los análisis de datos  realizando cruces efectivos entre plataformas. Además de contar con un directorio de entidades.
 </t>
  </si>
  <si>
    <t>Bases de datos maestras (Entidades, proveedores, UNCSD,)  Diccionarios geográficos, Diccionarios de variables (mapeo entre plataformas)</t>
  </si>
  <si>
    <t>1 informe de resultado</t>
  </si>
  <si>
    <t>Número de informe de resultado entregado</t>
  </si>
  <si>
    <t>EMAE 14</t>
  </si>
  <si>
    <t>Desarrollar e implementar modelos de aprendizaje automático que expliquen el comportamiento de la compra pública en el país.</t>
  </si>
  <si>
    <t>Documentación de resultados metodológicos e informe de implementación y resultados de algoritmos propuestos.</t>
  </si>
  <si>
    <t xml:space="preserve">2  Informes de resultados de implementación </t>
  </si>
  <si>
    <t>Sumatoria de informes de resultado entregado</t>
  </si>
  <si>
    <t>EMAE 15</t>
  </si>
  <si>
    <t>Buscar sinergias con entidades estatales y académicas nacionales e internacionales para solucionar problemas con los datos del sistema de compras públicas.</t>
  </si>
  <si>
    <t>Un informe o Documento de Resultado de las Sinergias</t>
  </si>
  <si>
    <t xml:space="preserve">1 Informe o documento de resultado de las sinergias </t>
  </si>
  <si>
    <t>Número de documento o Acuerdo suscrito</t>
  </si>
  <si>
    <t>EMAE 16</t>
  </si>
  <si>
    <t>Conformación de una linea de investigación de analítica de datos, dentro del equipo de trabajo para fomentar la implementación  de metodologías, algoritmos y modelos que permitan fortalecer el análisis, procesamiento y visualización de la información del sistema de compra pública</t>
  </si>
  <si>
    <t xml:space="preserve">Elaboración de dos artículos artículos con resultados de investigación </t>
  </si>
  <si>
    <t xml:space="preserve">2 Artículos </t>
  </si>
  <si>
    <t>Sumatoria artículos</t>
  </si>
  <si>
    <t>EMAE 17</t>
  </si>
  <si>
    <t>Organizar y clasificar la información de la vigencia 2021 conforme a las series documentales estructuradas y aprobadas por el grupo de gestión documental a fin de preservar la información generada de acuerdo a las competencias de la subdirección</t>
  </si>
  <si>
    <t>EMAE 18</t>
  </si>
  <si>
    <t>18 Acciones</t>
  </si>
  <si>
    <t>SG01</t>
  </si>
  <si>
    <t xml:space="preserve">Implementar el uso de lenguaje claro  en la oferta institucional de la Agencia. </t>
  </si>
  <si>
    <t xml:space="preserve">Guía de abastecimiento estratégico   traducido en lenguaje claro  </t>
  </si>
  <si>
    <t xml:space="preserve">1 Documento traducido en lenguaje claro </t>
  </si>
  <si>
    <t>Número de los  documentos generados</t>
  </si>
  <si>
    <t>SG02</t>
  </si>
  <si>
    <t>Realizar una estrategia  a nivel  interno y externo en cuanto a  la sensibilización y percepción de los canales de atención de la ANCP-CCE a los grupos de interes</t>
  </si>
  <si>
    <t>Capacitación de sensiblización a los funcionarios respecto a  su compromiso con los ciudadanos, evidenciada mediante grabación y memorias de la misma</t>
  </si>
  <si>
    <t xml:space="preserve">2 capacitaciones </t>
  </si>
  <si>
    <t xml:space="preserve">Número de capacitaciones dictadas </t>
  </si>
  <si>
    <t>SG03</t>
  </si>
  <si>
    <t>Realizar una estrategia  a nivel  interno y externo  en cuanto a  sensibilización y percepción de los canales de atenciónde la ANCP-CCE a los grupos de interes</t>
  </si>
  <si>
    <t>Publicar en la página un informe trimestral de la percepción de los usuarios en canales de atención. Con corte de marzo, junio y Septiembre</t>
  </si>
  <si>
    <t>Tres (3) Informes de percepción publicados en la página web de la entidad</t>
  </si>
  <si>
    <t xml:space="preserve">Sumatoria de los tres  informes  generados y publicados </t>
  </si>
  <si>
    <t>SG04</t>
  </si>
  <si>
    <t>Poner en marcha la implementación del teletrabajo suplementario en la ANCP-CCE</t>
  </si>
  <si>
    <t>Resolución adopción teletrabajo suplementario en la ANCP-CCE</t>
  </si>
  <si>
    <t>1 documento resolución adopción teletrabajo</t>
  </si>
  <si>
    <t>SG05</t>
  </si>
  <si>
    <t>Fortalecer la política de gestión del conocimiento en la ANCPCCE</t>
  </si>
  <si>
    <t>Implentación plan de acción la política de gestión del conocimiento de la ANCP-CCE.
Como se fortalecerá en primer, segundo, tercer Q</t>
  </si>
  <si>
    <t xml:space="preserve"> Plan de acción implementado de la política de Gestión de Conocimiento.
Repportes trimestrales del avance de implementación de la politica GESCO</t>
  </si>
  <si>
    <t>Numero de reportes generados</t>
  </si>
  <si>
    <t>SG06</t>
  </si>
  <si>
    <t>Realizar la medición del clima organizacional a todos los colaboradores de la ANCP-CCE</t>
  </si>
  <si>
    <t>Análisis de clima organizacional en la ANCP-CCE socializado</t>
  </si>
  <si>
    <t>Documento resultado analisis clima laboral socialiado en la ANCP-CCE</t>
  </si>
  <si>
    <t>(Sumatoria del número de respuestas favorables en la encuesta de clima organizacional) / (Número total de respuestas a la encuesta de clima organizacional)</t>
  </si>
  <si>
    <t>SG07</t>
  </si>
  <si>
    <t>Definir el Plan de manejo ambiental de la ANCP-CCE</t>
  </si>
  <si>
    <t>Documento Plan de Manejo ambiental aprobado por el CIGD (I semestre)</t>
  </si>
  <si>
    <t>Plan aprobado por el Comité Institucional de Gestión y Desempeño CIGD</t>
  </si>
  <si>
    <t>Número de actividades ejecutadas en el período / número de actividades programadas en el periodo</t>
  </si>
  <si>
    <t>SG08</t>
  </si>
  <si>
    <t xml:space="preserve">Definir el Plan de austeridad de la ANCP-CCE para el año 2022, de conformidad con la normatividad aplicable. </t>
  </si>
  <si>
    <t>Documento Plan de Austeridad aprobado</t>
  </si>
  <si>
    <t>Plan de asuteridad aprobado y divulgado</t>
  </si>
  <si>
    <t>Sumatoria de los dos documentos generados</t>
  </si>
  <si>
    <t>SG09</t>
  </si>
  <si>
    <t>Realizar la actualización de las tablas de retención documental de la ANCP-CCE teniendo en cuenta lo dispuesto en el Decreto 1080 de 2015 “Por medio del cual se expide el Decreto Único Reglamentario del Sector Cultura” ARTÍCULO  2.8.2.2.2. Elaboración y aprobación de las tablas de retención documental</t>
  </si>
  <si>
    <t>Tablas de retención documental (Documento análogo y electrónico)</t>
  </si>
  <si>
    <t>30 tablas de retención documental (Documento análogo y electrónico)</t>
  </si>
  <si>
    <t>Sumatoria de tablas de retención documental</t>
  </si>
  <si>
    <t>SG10</t>
  </si>
  <si>
    <t>Realizar la actualización del Cuadro de Clasificación Documental, de acuerdo a la producción documantal que generan las dependencias de la ANCP-CCE</t>
  </si>
  <si>
    <t>Cuadro de Clasificación Documental - CCD definiendo el nombre de la sección, código de serie y subserie documental</t>
  </si>
  <si>
    <t>1 Cuadro de Clasificación Documental - CCD definiendo el nombre de la sección, código de serie y subserie documental</t>
  </si>
  <si>
    <t>Número de Cuadros de Clasificación Documental</t>
  </si>
  <si>
    <t>SG11</t>
  </si>
  <si>
    <t>Organizar y clasificar la información de 2021 conforme a las series documentales aprobadas en la Tabla de Retención Documental  a fin de preservar la información generada de acuerdo a las competencias de la secretaría general</t>
  </si>
  <si>
    <t>1 Acta de transferencia por proceso
1 Formato Único de Inventario documental por proceso</t>
  </si>
  <si>
    <t xml:space="preserve">Transferencia documental de la vigencia 2021 de los 6 procesos de Secretaria General
</t>
  </si>
  <si>
    <t>Sumatoria de transferencia primaria documental 2021 de todos los procesos del área</t>
  </si>
  <si>
    <t>SG12</t>
  </si>
  <si>
    <t>DG01</t>
  </si>
  <si>
    <t>Formular y estructurar la propuesta de CONPES de Contratación Estratégica.</t>
  </si>
  <si>
    <t>Documento con proyecto de CONPES de contratación Estratégica.</t>
  </si>
  <si>
    <t>1 Documento Técnico</t>
  </si>
  <si>
    <t>Número de Documentos Técnicos Entregados</t>
  </si>
  <si>
    <t>Poner a disposición de los partícipes del sistema de compra pública documentos de buenas prácticas de contratación</t>
  </si>
  <si>
    <t xml:space="preserve">Steven Orozco </t>
  </si>
  <si>
    <t xml:space="preserve">Dirección General
Asesor Económico </t>
  </si>
  <si>
    <t>DG02</t>
  </si>
  <si>
    <t>Establecer y documentar las necesidades funcionales de cooperación INTERNACIONAL de la ANCP-CCE</t>
  </si>
  <si>
    <t xml:space="preserve">Documento de necesidades funcionales de cooperación internacional con desagregación por dependencia. </t>
  </si>
  <si>
    <t>1 Documento de Necesidades Funcionales de Cooperación Internacional</t>
  </si>
  <si>
    <t>Número de documentos de necesidades de cooperación entregados</t>
  </si>
  <si>
    <t>DG03</t>
  </si>
  <si>
    <t>Implementar análisis de buenas prácticas y herramientas emergentes en compras públicas según monitoreo internacional</t>
  </si>
  <si>
    <t>Documento de identificación de buenas prácticas y herramientas nacionales e internacionales emergentes en compras públicas</t>
  </si>
  <si>
    <t>2 Documentos de buenas prácticas nacionales e internacionales en compras públicas</t>
  </si>
  <si>
    <t>Sumatoria de documentos de buenas prácticas entregados</t>
  </si>
  <si>
    <t>DG04</t>
  </si>
  <si>
    <t>Elaborar y difundir instrumentos y herramientas que faciliten la comprensión de las compras y la contratación pública del Estado y promuevan las mejores prácticas, la eficiencia, transparencia y competitividad del mismo</t>
  </si>
  <si>
    <t>Documento en el que se actualice el Manual de Compras Públicas Sostenibles con el Medio Ambiente</t>
  </si>
  <si>
    <t>1 Documento estandarizado</t>
  </si>
  <si>
    <t>Número de documento actualizado</t>
  </si>
  <si>
    <t>Poner a disposición de los participes del sistema de compra pública documentos de buenas prácticas de contratación</t>
  </si>
  <si>
    <t>Juan David Marín López</t>
  </si>
  <si>
    <t>Dirección General
Asesor Jurídico</t>
  </si>
  <si>
    <t>DG05</t>
  </si>
  <si>
    <t xml:space="preserve">Documento con el material base para el curso de e-learning de compras públicas sostenibles con el medio ambiente y socialmente responsables. </t>
  </si>
  <si>
    <t>1 Documento con el material del curso</t>
  </si>
  <si>
    <t>Número de documento entregado</t>
  </si>
  <si>
    <t>DG06</t>
  </si>
  <si>
    <t xml:space="preserve">Documento que actualiza el manual de la modalidad de Selección de Mínima Cuantía </t>
  </si>
  <si>
    <t>Documento publicado para consulta ciudadana</t>
  </si>
  <si>
    <t>Número de documento publicado</t>
  </si>
  <si>
    <t>DG07</t>
  </si>
  <si>
    <t>Configuración de esquema de líneas de defensa de la ANCPCCE</t>
  </si>
  <si>
    <t>Documentar el esquema de líneas de defensa en un manual de seguimiento y formalización mediante acto administrativo</t>
  </si>
  <si>
    <t>1 Manual técnico de administración de lineas de defensa de la ANCPCCE</t>
  </si>
  <si>
    <t>Número de manual entregado</t>
  </si>
  <si>
    <t>Karina Blanco</t>
  </si>
  <si>
    <t>Dirección General
Asesor Planeación</t>
  </si>
  <si>
    <t>DG08</t>
  </si>
  <si>
    <t xml:space="preserve">Mejora del indice de desempeño institucional - IDI - </t>
  </si>
  <si>
    <t>Plan de mejoramiento a partir de los resultados obtenidos del IDI medido a traves del FURAG</t>
  </si>
  <si>
    <t>1 plan de mejoramiento</t>
  </si>
  <si>
    <t>Número de planes entregados</t>
  </si>
  <si>
    <t>DG09</t>
  </si>
  <si>
    <t xml:space="preserve">Formular, ejecutar y evaluar el Plan Anual de Auditoría 2022 aprobado por el Comité Institucional de Coordinación de Control Interno CICCI. </t>
  </si>
  <si>
    <t xml:space="preserve">1. Plan Anual Auditoría aprobado por el CICCI. 
2. Once (11) monitoreos mensuales al avance de ejecución del Plan Anual de Auditoría 2022. 
3. Un (1) informe general de la ejecución del Plan Anual de Auditoría 2022 dirigido al CICCI, en donde se detallen las actividades ejecutadas por el equipo de Control Interno en cumplimiento de los roles designados en el Decreto 648 de 2017. </t>
  </si>
  <si>
    <t>Seguimiento a la ejecución del Plan Anual de Auditoría 2022</t>
  </si>
  <si>
    <t>Número de entregables programados / Sobre número de entregables ejecutados * 100</t>
  </si>
  <si>
    <t>Fortalecer el MIPG para incrementar en 10 puntos la calificación el FURAG</t>
  </si>
  <si>
    <t>Judith Gomez Zambrano</t>
  </si>
  <si>
    <t>Dirección General
Asesor Control Interno</t>
  </si>
  <si>
    <t>DG10</t>
  </si>
  <si>
    <t>Cumplimiento del Plan Estratégico de comunicaciones PEC2022</t>
  </si>
  <si>
    <t>Matriz de cumplimiento Plan Estratégico de Comunicaciones 2022 con soportes de evidencia de cumplimiento</t>
  </si>
  <si>
    <t>75% Actividaes programadas con sus respectivos soportes</t>
  </si>
  <si>
    <t>(número de actividades cumplidas/número de actividades programadas)x100</t>
  </si>
  <si>
    <t>fortalecer mipg para incrementar el 10 puntos la calificación del FURAG</t>
  </si>
  <si>
    <t>María Alejandra Gutiérrez</t>
  </si>
  <si>
    <t>Dirección General
Asesor Comunicaciones</t>
  </si>
  <si>
    <t>DG11</t>
  </si>
  <si>
    <t>Sección de transparencia de la página web de la entidad alineada con la normativa de la Ley de transparencia y acceso a la información</t>
  </si>
  <si>
    <t>Matriz de Índice de Transparencia y Acceso a la Información - ITA 2022, con soportes de cumplimiento</t>
  </si>
  <si>
    <t>90% Actividaes programadas con sus respectivos soportes</t>
  </si>
  <si>
    <t>DG12</t>
  </si>
  <si>
    <t>Organizar y clasificar la información de 2021 conforme a las series documentales estructuradas sin aprobación con el grupo de gestión documental a fin de preservar la información generada de acuerdo a las competencias de la dirección general</t>
  </si>
  <si>
    <t xml:space="preserve">Sonia Rodríguez </t>
  </si>
  <si>
    <t>Dirección General
Analista</t>
  </si>
  <si>
    <t>DG13</t>
  </si>
  <si>
    <t>DG14</t>
  </si>
  <si>
    <t xml:space="preserve">Documento que actualiza el manual para determinar y verificar los requisitos habilitantes en los procesos de contratación </t>
  </si>
  <si>
    <t>14 Acciones</t>
  </si>
  <si>
    <t xml:space="preserve">Actividad / Planes Institucionales estratégicos - Decreto 612 de 2018 </t>
  </si>
  <si>
    <t>DEC612-01</t>
  </si>
  <si>
    <t>Reporte de estado de cumplimiento del Plan Institucional de Archivos de la Entidad - ­PINAR</t>
  </si>
  <si>
    <t>Informe que consolide la descripción del estado de avance del plan correspondiente a la vigencia 2022.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t>
  </si>
  <si>
    <t>2 Informes semestrales del Plan Institucional de Archivos - PINAR</t>
  </si>
  <si>
    <t>Sumatoria de los informes semestrales realizados</t>
  </si>
  <si>
    <t>DEC612-02</t>
  </si>
  <si>
    <t>Reporte de estado de cumplimiento del Plan Anual de Adquisiciones</t>
  </si>
  <si>
    <t xml:space="preserve">Informe que consolide la descripción del estado de ejecución del plan correspondiente a la vigencia 2022.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                                                                                                        </t>
  </si>
  <si>
    <t>2 Informes semestrales del Plan Anual de Adquisiciones</t>
  </si>
  <si>
    <t>DEC612-03</t>
  </si>
  <si>
    <t>Reporte de estado de cumplimiento del Plan Anual de Vacantes</t>
  </si>
  <si>
    <t>2 Informes semestrales del Plan Anual de Vacantes</t>
  </si>
  <si>
    <t>DEC612-04</t>
  </si>
  <si>
    <t>Reporte de estado de cumplimiento del Plan de Previsión de Recursos Humanos</t>
  </si>
  <si>
    <t>2 Informes semestrales del Plan de Previsión de Recursos Humanos</t>
  </si>
  <si>
    <t>DEC612-05</t>
  </si>
  <si>
    <t>Reporte de estado de cumplimiento del Plan Estratégico de Talento Humano</t>
  </si>
  <si>
    <t>2 Informes semestrales del Plan Estratégico de Talento Humano</t>
  </si>
  <si>
    <t>DEC612-06</t>
  </si>
  <si>
    <t>Reporte de estado de cumplimiento del Plan Institucional de Capacitación</t>
  </si>
  <si>
    <t>2 Informes semestrales del Plan Institucional de Capacitación</t>
  </si>
  <si>
    <t>DEC612-07</t>
  </si>
  <si>
    <t>Reporte de estado de cumplimiento del Plan de Incentivos Institucionales</t>
  </si>
  <si>
    <t>2 Informes semestrales del Plan de Incentivos Institucionales</t>
  </si>
  <si>
    <t>DEC612-08</t>
  </si>
  <si>
    <t>Reporte de estado de cumplimiento del Plan de Trabajo Anual en Seguridad y Salud en el Trabajo</t>
  </si>
  <si>
    <t>2 Informes semestrales del Plan de Trabajo Anual en Seguridad y Salud en el Trabajo</t>
  </si>
  <si>
    <t>DEC612-09</t>
  </si>
  <si>
    <t>Reporte de estado de cumplimiento del Plan Anticorrupción y de Atención al Ciudadano</t>
  </si>
  <si>
    <t xml:space="preserve">Informe con estado de avance del Plan Anticorrupción y atención al ciudadano, con corte abril, agosto y diciembre (documento en power point) </t>
  </si>
  <si>
    <t>3 informes cuatrimestrales con estado de avance del Plan Anticorrupción y de Atención al Ciudadano 2022</t>
  </si>
  <si>
    <t>Sumatoria de los informes cuatrimestrales realizados</t>
  </si>
  <si>
    <t>DEC612-10</t>
  </si>
  <si>
    <t>Reporte de estado de cumplimiento del Plan Estratégico de Tecnologías de la Información y las Comunicaciones -­ PETI</t>
  </si>
  <si>
    <t>2 Informes semestrales del Plan Estratégico de Tecnologías de la Información y las Comunicaciones -­ PETI</t>
  </si>
  <si>
    <t>DEC612-11</t>
  </si>
  <si>
    <t>Reporte de estado de cumplimiento del Plan de Tratamiento de Riesgos de Seguridad y Privacidad de la Información</t>
  </si>
  <si>
    <t>2 Informes semestrales del Plan de Tratamiento de Riesgos de Seguridad y Privacidad de la Información</t>
  </si>
  <si>
    <t>DEC612-12</t>
  </si>
  <si>
    <t>Reporte de estado de cumplimiento del Plan de Seguridad y Privacidad de la Información</t>
  </si>
  <si>
    <t>2 Informes semestrales del Plan de Seguridad y Privacidad de la Información</t>
  </si>
  <si>
    <t>12 Planes DEC612-2018</t>
  </si>
  <si>
    <r>
      <rPr>
        <sz val="22"/>
        <color theme="2"/>
        <rFont val="Geomanist Bold"/>
        <family val="3"/>
      </rPr>
      <t>HOJA</t>
    </r>
    <r>
      <rPr>
        <sz val="12"/>
        <color theme="2"/>
        <rFont val="Geomanist Bold"/>
        <family val="3"/>
      </rPr>
      <t xml:space="preserve">
</t>
    </r>
    <r>
      <rPr>
        <sz val="72"/>
        <color theme="2"/>
        <rFont val="Geomanist Bold"/>
        <family val="3"/>
      </rPr>
      <t>3</t>
    </r>
  </si>
  <si>
    <r>
      <rPr>
        <sz val="18"/>
        <color rgb="FF002060"/>
        <rFont val="Geomanist Bold"/>
        <family val="3"/>
      </rPr>
      <t>SEGUIMIENTO PLAN DE ACCIÓN INSTITUCIONAL - PAI 2022 DE LA AGENCIA NACIONAL DE CONTRATACIÓN PÚBLICA - COLOMBIA COMPRA EFICIENTE</t>
    </r>
    <r>
      <rPr>
        <sz val="18"/>
        <color theme="1"/>
        <rFont val="Geomanist Bold"/>
        <family val="3"/>
      </rPr>
      <t xml:space="preserve">
</t>
    </r>
    <r>
      <rPr>
        <sz val="18"/>
        <color theme="1"/>
        <rFont val="Geomanist Light"/>
        <family val="3"/>
      </rPr>
      <t>Código: CCE-DES-FM-15
Versión 03 del 15 de diciembre de 2021</t>
    </r>
  </si>
  <si>
    <t>SEGUIMIENTO TRIMESTRAL  PLAN DE ACCIÓN</t>
  </si>
  <si>
    <t>Avance programado acumulado Q1</t>
  </si>
  <si>
    <t>Avance programado acumulado Q2</t>
  </si>
  <si>
    <t>Avance programado acumulado Q3</t>
  </si>
  <si>
    <t>Avance programado acumulado Q4</t>
  </si>
  <si>
    <t>CUMPLIMIENTO Q1</t>
  </si>
  <si>
    <t>CUMPLIMIENTO Q2</t>
  </si>
  <si>
    <t>CUMPLIMIENTO Q3</t>
  </si>
  <si>
    <t>CUMPLIMIENTO Q4</t>
  </si>
  <si>
    <t>CUANTIFICACIÓN Q1</t>
  </si>
  <si>
    <t>CUANTIFICACIÓN Q2</t>
  </si>
  <si>
    <t>CUANTIFICACIÓN Q3</t>
  </si>
  <si>
    <t>CUANTIFICACIÓN Q4</t>
  </si>
  <si>
    <t>OBSERVACIONES LINK EVIDENCIAS</t>
  </si>
  <si>
    <t>Diseñar y adjudicar Instrumentos de Agregación de Demanda que contengan herramientas basadas en transformacion digital.</t>
  </si>
  <si>
    <t>Instrumentos de Agregación de Demandagestionados que contengan herramientas en transformacion digital. Nota: IAD's incluidos en la meta SN1.</t>
  </si>
  <si>
    <t>Incorporar en los Instrumentos de Agregación de Demanda la segmentacion o participacion regional empresarial en el mercado de compras públicas de los IAD´s</t>
  </si>
  <si>
    <t>Generar sinergia o Alianzas estrategicas en el marco de la estructuracion de los acuerdos marco e instrumentos de agregacion de demanda</t>
  </si>
  <si>
    <t xml:space="preserve">Informes de alianzas estrategicas en el marco de la estructuracion </t>
  </si>
  <si>
    <t>Realizar seguimiento a la estructuracion de los IAD para mejorar la difusion de los mismos.</t>
  </si>
  <si>
    <t>Implementación y difusion de informacion transversal de la subdireccion.</t>
  </si>
  <si>
    <t xml:space="preserve">Actualizar el boletin de precios  del sistema de compra pública </t>
  </si>
  <si>
    <t>Diseñar y actualizar guía de operacion secundaria.</t>
  </si>
  <si>
    <t>Desarrollar el programa de despliegue territorial mediante la capacitación de Alcaldías y Entidades Territoriales en el uso del SECOP II</t>
  </si>
  <si>
    <t>700 Capacitaciones de diferentes temáticas en el uso del SECOP II</t>
  </si>
  <si>
    <t>1 Acta de transferncia 
1 Formato unico de inventario documental</t>
  </si>
  <si>
    <t>Gestionar con opotunidad las PQRSD de la dependencia, tomando acciones de alertas tempranas para su gestión</t>
  </si>
  <si>
    <t xml:space="preserve">Generar  un programa de formaciones orientadas a brindar insumos a los participes del sistema de compra pública relacionados con análisis de datos, seguimiento a instrumentos contractuales e implementación del Modelo de Abastecimiento Estratégico
  </t>
  </si>
  <si>
    <t xml:space="preserve">Guía de abastecimiento estratégico traducido en lenguaje claro  </t>
  </si>
  <si>
    <t>Capacitación de sensibilización a los funcionarios respecto a  su compromiso con los ciudadanos, evidenciada mediante grabación y memorias de la misma</t>
  </si>
  <si>
    <t xml:space="preserve"> Sumatoria de los tres informes  generados y publicados </t>
  </si>
  <si>
    <t>Plan de austeridad aprobado y divulgado</t>
  </si>
  <si>
    <t>Documento con proyecto de CONPES de contratación Estratégica,</t>
  </si>
  <si>
    <t>Matriz de cumplimiento con soportes del PEC 2022</t>
  </si>
  <si>
    <r>
      <rPr>
        <b/>
        <sz val="12"/>
        <color rgb="FF002060"/>
        <rFont val="Geomanist Bold"/>
        <family val="3"/>
      </rPr>
      <t>CONTROL DE SOLICITUD DE MODIFICACIONES - AJUSTES Y CAMBIO DE PLAN DE ACCIÓN 2022</t>
    </r>
    <r>
      <rPr>
        <b/>
        <sz val="11"/>
        <color theme="1"/>
        <rFont val="Arial Nova"/>
        <family val="2"/>
      </rPr>
      <t xml:space="preserve">
</t>
    </r>
    <r>
      <rPr>
        <sz val="11"/>
        <color theme="1"/>
        <rFont val="Geomanist"/>
        <family val="3"/>
      </rPr>
      <t>Código: CCE-DES-FM-15
Versión 03 del 15 de diciembre de 2021</t>
    </r>
    <r>
      <rPr>
        <b/>
        <sz val="11"/>
        <color theme="1"/>
        <rFont val="Arial Nova"/>
        <family val="2"/>
      </rPr>
      <t xml:space="preserve">
</t>
    </r>
  </si>
  <si>
    <t>TIPO DE SOLICITUD</t>
  </si>
  <si>
    <t>ÁREA RESPONSABLE</t>
  </si>
  <si>
    <r>
      <t xml:space="preserve">FECHA DE SOLICITUD
</t>
    </r>
    <r>
      <rPr>
        <b/>
        <sz val="8"/>
        <color theme="0"/>
        <rFont val="Arial Nova"/>
        <family val="2"/>
      </rPr>
      <t>DD/MM/AAAA</t>
    </r>
  </si>
  <si>
    <t>ID DE ACCIÓN PARA AJUSTAR</t>
  </si>
  <si>
    <t>Q PROGRAMADO DE LA ACCIÓN</t>
  </si>
  <si>
    <t>FECHA DE INICIO</t>
  </si>
  <si>
    <t xml:space="preserve">FECHA DE FIN </t>
  </si>
  <si>
    <t xml:space="preserve">DESCRIPCIÓN DEL AJUSTE </t>
  </si>
  <si>
    <t>CARTA DE JUSTIFICACIÓN</t>
  </si>
  <si>
    <t>OBSERVACIONES SEGUNDA LINEA DE DEFENSA</t>
  </si>
  <si>
    <t>VERSIÓN VIGENTE PAI</t>
  </si>
  <si>
    <t>FECHA DE VERSIÓN PAI 2021</t>
  </si>
  <si>
    <t>CÓD</t>
  </si>
  <si>
    <t>CONSEC</t>
  </si>
  <si>
    <t>MES/AÑO</t>
  </si>
  <si>
    <t>PAI 2022 V.1</t>
  </si>
  <si>
    <t xml:space="preserve">Dirección General </t>
  </si>
  <si>
    <t>Primera versión del Plan de Acción Institucional aprobado en comité directivo del 21/12/2021</t>
  </si>
  <si>
    <t>N.A.</t>
  </si>
  <si>
    <t>31/012021</t>
  </si>
  <si>
    <t xml:space="preserve">Modificación </t>
  </si>
  <si>
    <t xml:space="preserve">Secretaría General </t>
  </si>
  <si>
    <t>SG</t>
  </si>
  <si>
    <t>Q1</t>
  </si>
  <si>
    <t>Segunda versión del PAI 2022</t>
  </si>
  <si>
    <t>SG1</t>
  </si>
  <si>
    <t xml:space="preserve">Ninguna </t>
  </si>
  <si>
    <t>Secretaría General</t>
  </si>
  <si>
    <t>PAA 2021 V.1.</t>
  </si>
  <si>
    <t>Q3</t>
  </si>
  <si>
    <t>Q2</t>
  </si>
  <si>
    <t>Comunicaciones Dirección General</t>
  </si>
  <si>
    <t>DG - COM</t>
  </si>
  <si>
    <t>Q4</t>
  </si>
  <si>
    <t>Dirección General</t>
  </si>
  <si>
    <t>DG</t>
  </si>
  <si>
    <t>Subdirección Gestión Contractual</t>
  </si>
  <si>
    <t>GC</t>
  </si>
  <si>
    <t>Subdirección de EMAE</t>
  </si>
  <si>
    <t>EMAE</t>
  </si>
  <si>
    <t>Tercera versión del PAI 2022</t>
  </si>
  <si>
    <t>EMAE1</t>
  </si>
  <si>
    <t>Subdirección Negocios</t>
  </si>
  <si>
    <t>NG</t>
  </si>
  <si>
    <t>Se ajusta la redacción del entregable de: "Documento o Acuerdo de Voluntades" cambia a "Un informe o Documento de Resultado de las Sinergias"</t>
  </si>
  <si>
    <t xml:space="preserve">Subdirección de Negocios </t>
  </si>
  <si>
    <t>SN</t>
  </si>
  <si>
    <t>Cuarta Versión del PAI 2022</t>
  </si>
  <si>
    <t xml:space="preserve">Solicitud aprobada en comité directivo de 28/03/2022.  </t>
  </si>
  <si>
    <t xml:space="preserve">Solicitud aprobada en comité directivo de 28/03/2022. </t>
  </si>
  <si>
    <t xml:space="preserve">Solicitud aprobada en comité directivo de 28/03/2022. Se adjunta Acta. </t>
  </si>
  <si>
    <t>Quinta versión del PAI 2022</t>
  </si>
  <si>
    <t>DG1</t>
  </si>
  <si>
    <t>Se modifica actividad, aprobada por la directora general (E)</t>
  </si>
  <si>
    <t>Se incluye nueva actividad, aprobada por la directora general (E)</t>
  </si>
  <si>
    <t>Se agregan 12 acciones asociadas a los planes institucionales estratégicos del Decreto 612 de 2018, en las cuales se asigna el código DEC612-01 hasta DEC612-12</t>
  </si>
  <si>
    <t>Cumplimiento Plan de mejoramiento CI. Proceso Direccionamiento estratégico y planeación (Hallazgo #6) Código: DG.2022.06</t>
  </si>
  <si>
    <t>Subdirección de IDT</t>
  </si>
  <si>
    <t>IDT</t>
  </si>
  <si>
    <t>IDT1</t>
  </si>
  <si>
    <t>La nueva fecha de finzalización sería el 20 de diciembre de 2022.</t>
  </si>
  <si>
    <t>Nueva actividad IDT12: Capacitar a entidades de régimen especial en el uso del SECOP II</t>
  </si>
  <si>
    <t>Se incluye actividad IDT12 Solicitud Comité directivo 3May2022</t>
  </si>
  <si>
    <t>EMAE2</t>
  </si>
  <si>
    <t xml:space="preserve">Se modifica la meta del 2Q, de 4 a 6 insumos estratégicos </t>
  </si>
  <si>
    <t>Sexta Versión del PAI 2022</t>
  </si>
  <si>
    <t>Se incluyen 2 actividades SN14 y SN15 en el PAI2022</t>
  </si>
  <si>
    <t>Séptima versión del PAI 2022</t>
  </si>
  <si>
    <t xml:space="preserve">Octava versión del PAI 2022 </t>
  </si>
  <si>
    <t>EMAE3</t>
  </si>
  <si>
    <t>IDT2</t>
  </si>
  <si>
    <t>Se adjunta solicitud de modificación y se aprueba en comité de directivo de Junio</t>
  </si>
  <si>
    <t xml:space="preserve">Se ajusta error de forma identificado </t>
  </si>
  <si>
    <t>Se modifica la redacción de la actividad: Organizar y clasificar la información de 2020 a 2021.</t>
  </si>
  <si>
    <t>Novena versión del PAI</t>
  </si>
  <si>
    <t>DG2</t>
  </si>
  <si>
    <t>Se modifica la fecha fin: de 30/09/2022 a 31/12/2022</t>
  </si>
  <si>
    <t>DG-COM</t>
  </si>
  <si>
    <t>Aclaración</t>
  </si>
  <si>
    <t xml:space="preserve">Comunicaciones Dirección General </t>
  </si>
  <si>
    <t xml:space="preserve">Subdirección Gestión Contractual </t>
  </si>
  <si>
    <r>
      <rPr>
        <sz val="16"/>
        <color rgb="FF002060"/>
        <rFont val="Geomanist Bold"/>
        <family val="3"/>
      </rPr>
      <t>OBJETIVOS DEL PLAN ESTRATÉGICO INSTITUCIONAL 
DE LA AGENCIA NACIONAL DE CONTRATACIÓN PÚBLICA - COLOMBIA COMPRA EFICIENTE</t>
    </r>
    <r>
      <rPr>
        <sz val="16"/>
        <color theme="1"/>
        <rFont val="Geomanist Bold"/>
        <family val="3"/>
      </rPr>
      <t xml:space="preserve">
</t>
    </r>
    <r>
      <rPr>
        <sz val="14"/>
        <color theme="1"/>
        <rFont val="Geomanist Light"/>
        <family val="3"/>
      </rPr>
      <t>Código: CCE-DES-FM-15
Versión 03 del 15 de diciembre de 2021</t>
    </r>
  </si>
  <si>
    <t>No.</t>
  </si>
  <si>
    <t>PERSPECTIVA</t>
  </si>
  <si>
    <t>APUESTA PLAN NACIONAL DE DESARROLLO</t>
  </si>
  <si>
    <t>OBJETIVO ESTRATÉGICO</t>
  </si>
  <si>
    <t>DESCRIPCIÓN</t>
  </si>
  <si>
    <t>Clientes / Actores del mercado de compra pública</t>
  </si>
  <si>
    <t>Propender las buenas prácticas de la contratación en el cumplimiento de los fines estatales, la continua y eficiente prestación de los servicios públicos y la efectividad de los derechos e intereses de los administrados que colaboran con ellas en la consecución de dichos fines</t>
  </si>
  <si>
    <t>Promover estrategias de cooperación con los entes de control</t>
  </si>
  <si>
    <t>La Agencia Nacional de Contratación Pública - Colombia Compra Eficiente (ANCPCCE), está comprometida en contribuir a que el Gobierno Nacional, los Ciudadanos y las Participes del gasto público tengan un nivel de confianza apropiado sobre los procesos de contratación del Estado, esto en cumplimiento de protocolos rigurosos de transparencia y legalidad, con bases jurídicas integrales y renovadas no solo para mejorar la eficiencia del proceso sino para buscar minimizar los riesgos en la operatividad de la Contratación y Compra Pública. Por tal razón buscará entre otras prácticas una dinámica de cooperación continua y permanente con los principales órganos de control, ya sea a través de instrumentos digitales o físicos. 
En la misma línea, contribuirá con el desarrollo e interoperabilidad con diferentes organizaciones del estado de la rama ejecutiva del poder público con la finalidad de unificar y garantizar la información potencial para la investigación y análisis del fenómeno de corrupción, y para la toma de decisiones acertadas de política pública en la materia</t>
  </si>
  <si>
    <t>Producir documentos tipo a fin de promover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como reducir la posibilidad de direccionamiento en la adjudicación de los procesos, incrementar la transparencia y disminuir el riesgo de colusión.</t>
  </si>
  <si>
    <t>Facilitar documentos tipo para Incrementar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mismo, disminuir la posibilidad de direccionamiento en la adjudicación de los procesos, incrementar la transparencia y minimizar el riesgo de colusión.</t>
  </si>
  <si>
    <t>La Agencia Nacional de Contratación Pública - Colombia Compra Eficiente (ANCPCCE), como autoridad de la compra pública y participe central del proceso desarrollará  proyectos de reforma al estatuto de contratación en torno a políticas públicas de Inhabilidades e incompatibilidades, múltiples regímenes especiales, entre otros asuntos que deriven en el mejor funcionamiento de los procesos de contratación y que ayuden a unificar el contenido jurídico y simplifiquen el lineamiento jurídico a través de documentos compilatorios.
Las reformas promoverán el uso de buenas prácticas de gobierno corporativo, a través de la inversión pública para incentivar encadenamientos productivos, la industria nacional, y el desarrollo de proveedores con énfasis en las MiPymes de Colombia.</t>
  </si>
  <si>
    <t>Promover mediciones que demuestren la eficiencia administrativa en las entidades públicas y visibilizar la propuesta de valor en la promoción de los instrumentos de agregación de demanda.</t>
  </si>
  <si>
    <r>
      <t xml:space="preserve">
Los Instrumentos de Agregación de Demanda tienen como fin permitir a las entidades estatales la compra de bienes  y servicios, así como, la adjudicación de contrataciones menores, urgentes y especiales. Bajo este propósito, La Agencia Nacional de Contratación Pública - Colombia Compra Eficiente (ANCPCCE) busca ofrecer precios favorables y suscribir compromisos éticos en las relaciones comerciales, de tal modo que favorezcan compras más ágiles, de mayor calidad, al precio justo, y totalmente transparentes. Así las cosas, la Tienda Virtual del Estado Colombiano (TVEC) se constituye en la herramienta primordial de agregación de demanda y en gran parte el canal mediante el cual se materializa el resultado previsto por la Agencia.
En la misma línea, los acuerdos marco de precio permiten agregar bienes y servicios que son heterogéneos y que tienen una alta demanda, como por ejemplo elementos para se</t>
    </r>
    <r>
      <rPr>
        <sz val="11"/>
        <color theme="2" tint="-0.89999084444715716"/>
        <rFont val="Geomanist Book"/>
        <family val="3"/>
      </rPr>
      <t>rvicio de aseo y cafetería, combustibles, entre otros; con los cuales es posible y razonable hacer compras agregadas y/o coordinadas. De forma concluyente, la estructuración de Nuevos y/o Renovados Acuerdos Marco de Precios permitirán a la Agencia atender y consolidar a través de la TVEC las compras de las entidades estatales y la adjudicación de contrataciones menores, urgentes y especiales de manera más favorable.  La Agencia Nacional de Contratación Pública - Colombia Compra Eficiente (ANCPCCE) contribuirá con el desarrollo de AMP diferenciados a nivel territorial que generen valor mediante una administración responsable de los recursos y el constante monitoreo de la calidad de los bienes y servicios; promoviendo finalmente compras más ágiles, económicas y transparentes.
En términos generales, los instrumentos de agregación de demanda buscan garantizar la calidad en la prestación del servicio y/o en el aprovisionamiento del bien, mejorando los precios aprovechando economías de escala en todos los aspectos de la cadena de abastecimiento.</t>
    </r>
  </si>
  <si>
    <t>Desarrollar las competencias y habilidades a los actores de la compra pública mediante capacitaciones y programas de formación continuada a fin de ofrecer herramientas para facilitar las transacciones en el Sistema de Compra Pública</t>
  </si>
  <si>
    <t>Los compradores públicos y las Entidades Estatales deben contar con la capacidad suficiente para tomar decisiones de gasto público con base en la mejor información disponible, esto para llevar al Sistema de Compra Pública a obtener mayor valor por dinero. De otra parte, los proveedores deben ser capaces de aprovechar las oportunidades que les ofrece el Sistema de Compra Pública y mejorar su desempeño.
Con lo anterior, la comunicación se convierte en el eje central que debe permitir: (i) hacer visible el valor estratégico del Sistema de Compra Pública; (ii) construir, desarrollar y gestionar las capacidades de los actores del Sistema de Compra Pública; y (iii) gestionar el conocimiento del Sistema de Compra Pública y de Colombia Compra Eficiente. La puesta en marcha de las iniciativas entonces debe fundamentarse desde la comunicación efectiva y asertiva que potencialice el impacto en el Sistema de Compra Pública y en Colombia Compra Eficiente.</t>
  </si>
  <si>
    <t>Innovación y aprendizaje</t>
  </si>
  <si>
    <r>
      <t xml:space="preserve">La Agencia Nacional de Contratación Pública - Colombia Compra Eficiente (ANCPCCE), dispone del sistema/aplicativo actualmente denominado </t>
    </r>
    <r>
      <rPr>
        <i/>
        <sz val="11"/>
        <rFont val="Geomanist Book"/>
        <family val="3"/>
      </rPr>
      <t>Relatoría</t>
    </r>
    <r>
      <rPr>
        <sz val="11"/>
        <rFont val="Geomanist Book"/>
        <family val="3"/>
      </rPr>
      <t xml:space="preserve"> en el cual se publican conceptos, doctrina y jurisprudencia en materia de contratación pública. Bajo este contexto, fortalecer la herramienta de tipo consultivo con mayor documentación, selectiva y de fácil acceso, permitirá a la Agencia proveer mayor información jurídica a los actores de la contratación pública, un mejor servicio al ciudadano y una mayor eficiencia en los trámites.</t>
    </r>
  </si>
  <si>
    <t>Negocio y procesos</t>
  </si>
  <si>
    <t>Fortalecer del sistema electrónico de compra pública – SECOP – para garantizar la transaccionalidad de todos los procesos de contratación estatal del orden nacional y territorial</t>
  </si>
  <si>
    <t>Fortalecer la disponibilidad del Sistema Electrónico de Compra Pública</t>
  </si>
  <si>
    <t>El Sistema Electrónico de Contratación Pública – SECOP II cuenta con una capacidad de 20.000 procesos de contratación al mes y se encuentra inmerso en un proceso de transición total de SECOP I  a SECOP II, esta condición genera necesidades de capacidad mayores que se han medido en promedios de 120.000 procesos al mes, e incluso picos de alto tráfico que pueden llegar hasta 300.000 procesos al mes, razón por la cual La Agencia Nacional de Contratación Pública - Colombia Compra Eficiente (ANCPCCE) enfoca sus esfuerzos en ofrecer un servicio de calidad que bajo estrategias de conocimiento, uso, apropiación y capacidad permitan la satisfacción de las necesidades de las entidades del orden nacional y territorial, todo esto bajo conceptos de experiencia de usuario y disponibilidad que incrementen la confianza en el proceso.
Con lo anterior, y en concordancia con la capacidad limitada de la plataforma y la necesidad del soporte a la cantidad de los procesos de contratación que existe actualmente el territorio nacional. La Agencia Nacional de Contratación Pública - Colombia Compra Eficiente (ANCPCCE) promoverá el desarrollo y optimización de la plataforma tecnológica (Infraestructura, aplicaciones y soporte).</t>
  </si>
  <si>
    <t>Implementar un modelo de Arquitectura Empresarial como habilitador de la política de gobierno digital</t>
  </si>
  <si>
    <t>La Agencia Nacional de Contratación Pública - Colombia Compra Eficiente (ANCPCCE), teniendo en cuenta que una de sus funciones principales es desarrollar el Sistema Electrónico para la Contratación Pública, ha contemplado en el modelo de Arquitectura Empresarial un elemento que permita mejorar la interacción entre los procesos, los datos, las aplicaciones y la infraestructura tecnológica, de tal modo que actúe como la  fuerza integradora entre la planificación, la operación y la tecnología, contribuyendo así al logro de los resultados.</t>
  </si>
  <si>
    <t xml:space="preserve">Identificar las necesidades de la entidad en cuanto a las áreas o dependencias que se requieren para desarrollar y potencializar las funciones institucionales,  así como,  el Talento Humano que soporte el cumplimiento de los objetivos de cada una de las dependencias, previendo elementos de costo eficiencia, gestión del conocimiento, soporte documental, sentido de pertenencia y cumplimiento eficiente de las funciones, entre otros. </t>
  </si>
  <si>
    <t>Fortalecer la estructura organizacional de  La Agencia Nacional de Contratación Pública - Colombia Compra Eficiente (ANCPCCE)</t>
  </si>
  <si>
    <t>Implementar principios y estándares de buenas prácticas de TI y Gestión de Riesgos</t>
  </si>
  <si>
    <t xml:space="preserve">Como parte de la eficiencia operacional de La Agencia Nacional de Contratación Pública - Colombia Compra Eficiente (ANCPCCE), y en sintonía con el propósito de mejorar la eficiencia del Sistema de Compra Pública, establece la posibilidad de evaluar e implementar algunas de las practicas referidas en los estándares internacionales ISO 27001, ISO 31000 e ISO 37000, sin que exista controversia o disparidad con el MIPG, sino por el contrario permite fortalecer algunas bases metodológicas que soporten el logro de los resultados y preparen a la agencia para afrontar nuevos retos. </t>
  </si>
  <si>
    <t>El Formulario Único Reporte de Avances de la Gestión - FURAG, como herramienta de medición Modelo Integrado de Planeación y Gestión al interior de las instituciones del Estado y a través de la cual se capturan, monitorean y evalúan los avances en la implementación de las políticas de desarrollo administrativo contempladas en el MIPG; constituye para La Agencia Nacional de Contratación Pública - Colombia Compra Eficiente (ANCPCCE) uno de los instrumentos de medición de mayor relevancia en el desarrollo de su gestión, por tal razón, los aspectos contemplados en esta herramienta son de seguimiento permanente y de cumplimiento obligatorio al interior de toda la agencia. Así mismo, el MIPG que proporciona el marco de referencia para dirigir, planear, ejecutar, hacer seguimiento, evaluar y controlar la gestión; que además promueve el cumplimiento de los objetivos definidos en el plan de desarrollo, será un derrotero en el desarrollo de la gestión de la Agencia.
Aunado a lo anterior, los planes institucionales y estratégicos referidos en el decreto 612 de 2018 harán parte integral de la gestión estratégica de La Agencia Nacional de Contratación Pública - Colombia Compra Eficiente (ANCPCCE), por tal razón se encuentran inmersos dentro del seguimiento y evaluación periódica de la entidad. Así mismo, son sujetos de revisión constante de tal modo que permita la mejora continua en la adopción de buenas prácticas y continua relación con el desarrollo y dinámica de las operaciones de la Agencia.</t>
  </si>
  <si>
    <t>La eficiencia operacional como resultado de desarrollo y gestión de los procesos en términos de mejor aprovechamiento de los recursos disponibles, es uno  de los propósitos de La Agencia Nacional de Contratación Pública - Colombia Compra Eficiente (ANCPCCE), que le permita cuantificar los resultados de la prestación del servicio en todas sus dependencias y compararlos con los resultados obtenidos en la gestión de vigencias anteriores. 
La eficiencia operacional será un factor diferencial en La Agencia que catapulte el logro de los objetivos de corto, mediano y largo plazo en todos los niveles de la entidad.</t>
  </si>
  <si>
    <t>Financiera / Sostenibilidad</t>
  </si>
  <si>
    <t>Proponer iniciativas y/o estrategias que promuevan la sostenibilidad de la ANCPCCE</t>
  </si>
  <si>
    <t>La Agencia Nacional de Contratación Pública - Colombia Compra Eficiente (ANCPCCE), partiendo de los Objetivos de Desarrollo Sostenible - ODS y de manera específica con el número 16 Promover sociedades, justas, pacíficas e inclusivas y el número 17 Revitalizar la Alianza Mundial para el Desarrollo Sostenible; Orienta sus esfuerzos en incrementar el registro de transacciones de compra y contratación pública de la Tienda Virtual del Estado Colombiano (TVEC) y del Sistema Electrónico de Compra Pública (SECOP II), de tal modo que le permita pasar de un índice del 9% al 22% al final del año 2022.</t>
  </si>
  <si>
    <t>La Agencia Nacional de Contratación Pública - Colombia Compra Eficiente (ANCPCCE) a través del concepto de investigación, desarrollo e innovación, pretende formular iniciativas que fortalezcan el sistema de compra pública y que a partir de instrumentos derivados de la investigación, avances tecnológicos y del mayor conocimiento y entendimiento del mercado permitan mejorar significativamente el sistema y las operaciones de quienes interactúan con el mismo.</t>
  </si>
  <si>
    <t>Combatir la corrupción en las finanzas públicas y propiciar mayor transparencia es uno de los indicadores del gobierno en el cual, La Agencia Nacional de Contratación Pública - Colombia Compra Eficiente (ANCPCCE) debe contribuir, es por esto, que uno de los objetivos tangibles de la agencia para el país es lograr consolidar la compra pública a través de instrumentos jurídicos y herramientas tecnológicas que permitan cada vez más ofrecer un grado de seguridad en el uso de los recursos del estado, y que en conjunto con otras entidades de estado enfocan sus esfuerzos en minimizar este flagelo que ha tenido efectos lesivos en la confianza de los ciudadanos con las instituciones del estado.
Con lo anterior, La Agencia Nacional de Contratación Pública - Colombia Compra Eficiente (ANCPCCE) tiene previsto pasar del 26% al 80% el valor de compras públicas gestionadas en: i) Tienda Virtual del Estado Colombiano (TVEC); y ii) SECOP II</t>
  </si>
  <si>
    <t>MAPA DE OBJETIVOS ESTRATEGICOS</t>
  </si>
  <si>
    <r>
      <rPr>
        <sz val="14"/>
        <color rgb="FF002060"/>
        <rFont val="Geomanist Bold"/>
        <family val="3"/>
      </rPr>
      <t>DEBILIDADES  - OPORTUNIDADES - FORTALEZAS Y AMENAZAS 2021</t>
    </r>
    <r>
      <rPr>
        <sz val="10"/>
        <color theme="1"/>
        <rFont val="Arial Nova"/>
        <family val="2"/>
      </rPr>
      <t xml:space="preserve">
</t>
    </r>
    <r>
      <rPr>
        <sz val="12"/>
        <color theme="1"/>
        <rFont val="Geomanist Light"/>
        <family val="3"/>
      </rPr>
      <t xml:space="preserve">Código: CCE-DES-FM-15
Versión 03 del 15 de diciembre de 2021
</t>
    </r>
  </si>
  <si>
    <t>DEBILIDADES</t>
  </si>
  <si>
    <t>OPORTUNIDADES</t>
  </si>
  <si>
    <t>Falta de interacción entre el personal de las distintas dependencias.</t>
  </si>
  <si>
    <t>Comunicación y solución de problemas en tiempo real</t>
  </si>
  <si>
    <t xml:space="preserve">Posicionamiento mediante foros internacionales </t>
  </si>
  <si>
    <t>Perdida de oportunidad para comunicarle al país nuestras noticias positivas y estratégicas</t>
  </si>
  <si>
    <t>Fortalecer relaciones con contactos internacionales. Ej. OEA</t>
  </si>
  <si>
    <t>Internacionalización de la ANCPCCE y el mercado</t>
  </si>
  <si>
    <t xml:space="preserve">Compras públicas como tema atractivo, aprovechable para generar narrativas. </t>
  </si>
  <si>
    <t>Inmediatez en la ejecución de instrucciones</t>
  </si>
  <si>
    <t>Diseño y construcción plataforma Marca Colombia</t>
  </si>
  <si>
    <t xml:space="preserve">Sentido de pertenencia </t>
  </si>
  <si>
    <t>Consolidación de estrategia de formación virtual apropiación plataformas electrónicas</t>
  </si>
  <si>
    <t>Trabajo en equipo</t>
  </si>
  <si>
    <t>Potencializar Jota  (inteligencia artificial)</t>
  </si>
  <si>
    <t>Software de uso interno administrativo</t>
  </si>
  <si>
    <t>Apropiar e implementar las recomendaciones de la OCDE u otros actores internacionales en términos de la política contratación pública y abastecimiento estratégico</t>
  </si>
  <si>
    <t>Ausencia política de gestión de conocimiento</t>
  </si>
  <si>
    <t xml:space="preserve">Fortalecer los sistemas de información para facilitar el seguimiento del cumplimiento a los compromisos </t>
  </si>
  <si>
    <t>Dependencia a proveedor extranjero de las plataformas electrónicas de compra pública.</t>
  </si>
  <si>
    <t>Generar espacios de participación activa interna y con grupos de interés para promover ejercicios de innovación</t>
  </si>
  <si>
    <t>Ausencia sistema ERP y CRM</t>
  </si>
  <si>
    <t xml:space="preserve">Mejorar el nivel de satisfacción y confianza de los ciudadanos </t>
  </si>
  <si>
    <t xml:space="preserve">Obsolescencia tecnológica </t>
  </si>
  <si>
    <t>Implementar esquemas de trabajo virtual que permitan la alternancia controlada bajo el enfoque de cumplimiento de objetivos.</t>
  </si>
  <si>
    <t>Contratos débiles con proveedores de TI</t>
  </si>
  <si>
    <t xml:space="preserve">Fortalecer y viabilizar atención al ciudadano en WEB y REDES SOCIALES </t>
  </si>
  <si>
    <t xml:space="preserve">Estructura de atención y participación con el ciudadano </t>
  </si>
  <si>
    <t>Obligatoriedad de las entidades en el uso de SECOP</t>
  </si>
  <si>
    <t xml:space="preserve">Sinergia con cabeza del sector </t>
  </si>
  <si>
    <t xml:space="preserve">Mediciones de eficiencia administrativa </t>
  </si>
  <si>
    <t xml:space="preserve">Proceso de Gestión Documental </t>
  </si>
  <si>
    <t>Implementar esquemas teóricos de DRP y BCP bajo ambientes controlados</t>
  </si>
  <si>
    <t xml:space="preserve">SECOP como gestor documental </t>
  </si>
  <si>
    <t>Posicionar a CCE como una entidad generadora de informes y reportes estratégicos en términos de compras públicas y modelos de abastecimiento</t>
  </si>
  <si>
    <t>Ausencia de Gobierno de Datos</t>
  </si>
  <si>
    <t>Gestión del conocimiento e intercambio de prácticas con grupos de interés</t>
  </si>
  <si>
    <t>Política de Gestión Estadística - MIPG</t>
  </si>
  <si>
    <t xml:space="preserve">Promover la voluntad entidades publicas para implementar modelo de abastecimiento estratégico </t>
  </si>
  <si>
    <t>Ausencia de cultura de innovación</t>
  </si>
  <si>
    <t xml:space="preserve">Red de observaciones para lucha anticorrupción </t>
  </si>
  <si>
    <t xml:space="preserve">Ausencia de estrategia de comunicaciones interna y externa </t>
  </si>
  <si>
    <r>
      <t xml:space="preserve">Benchmarking en </t>
    </r>
    <r>
      <rPr>
        <sz val="10"/>
        <color rgb="FFFF0000"/>
        <rFont val="Geomanist Book"/>
        <family val="3"/>
      </rPr>
      <t>MDE</t>
    </r>
    <r>
      <rPr>
        <sz val="10"/>
        <rFont val="Geomanist Book"/>
        <family val="3"/>
      </rPr>
      <t xml:space="preserve"> y otras prácticas de compra para adoptar </t>
    </r>
  </si>
  <si>
    <t>falta de generación de sinergias entre las mismas áreas misionales</t>
  </si>
  <si>
    <t>Uso de inteligencia artificial como canal de servicio, potencializando la actual funcionalidad de JOTA</t>
  </si>
  <si>
    <t>Falta de articulación y apropiación de la Política de Gestión del Conocimiento y la Innovación</t>
  </si>
  <si>
    <t xml:space="preserve">Consolidar estrategia de formación virtual. E-Learning </t>
  </si>
  <si>
    <t>Carencia de herramientas técnicas especializadas para desarrollar el Modelo gestión estadística</t>
  </si>
  <si>
    <t xml:space="preserve">Diseñar y construir plataforma marca Colombia </t>
  </si>
  <si>
    <t xml:space="preserve">Ausencia de modelo data governance </t>
  </si>
  <si>
    <t>Consolidar un modelo de Arquitectura Empresarial</t>
  </si>
  <si>
    <t>Recursos tecnológicos deficientes para la trazabilidad de la gestión</t>
  </si>
  <si>
    <r>
      <t xml:space="preserve">Plan de mercado </t>
    </r>
    <r>
      <rPr>
        <sz val="10"/>
        <color rgb="FFFF0000"/>
        <rFont val="Geomanist Book"/>
        <family val="3"/>
      </rPr>
      <t>NEC</t>
    </r>
  </si>
  <si>
    <t xml:space="preserve">Incumplimiento de plazos para radicación de solicitudes de adquisición de bienes y servicios </t>
  </si>
  <si>
    <t xml:space="preserve">Convenios INSOR- INCI </t>
  </si>
  <si>
    <t xml:space="preserve">Sistema de gestión desarticulado de cara a los procesos organizacionales. </t>
  </si>
  <si>
    <t xml:space="preserve">Interoperabilidades del sistema de información </t>
  </si>
  <si>
    <t>Obsolescencia tecnológico SECOP</t>
  </si>
  <si>
    <t>Mejora clima laboral</t>
  </si>
  <si>
    <t xml:space="preserve">Ausencia de ERP y CRM </t>
  </si>
  <si>
    <t>Alta dependencia de proveedores de plataformas de e-procurement</t>
  </si>
  <si>
    <t xml:space="preserve">Incorporación de cultura de innovación de la entidad </t>
  </si>
  <si>
    <t>Falta de apropiación del modelo de administración de riesgos al interior de la entidad.</t>
  </si>
  <si>
    <t>Insuficiencia de herramientas para realizar prospección a cadenas de suministro.</t>
  </si>
  <si>
    <t>Deficiencias en el proceso de gestión documental afectando la atención a los ciudadanos</t>
  </si>
  <si>
    <t xml:space="preserve">Perdida de memoria institucional </t>
  </si>
  <si>
    <t>FORTALEZAS</t>
  </si>
  <si>
    <t>AMENAZAS</t>
  </si>
  <si>
    <t>Capacidad de adaptación al cambio por contingencia COVID</t>
  </si>
  <si>
    <t xml:space="preserve">Ciudadanía y población con percepción de no cambio y corrupción en materia de contratos estatales </t>
  </si>
  <si>
    <t>Buenas relaciones interinstitucionales con organismos multilaterales</t>
  </si>
  <si>
    <t>Riesgo reputacional por la doctrina y por el Documentos Tipo</t>
  </si>
  <si>
    <t>Personal capacitado y comprometido</t>
  </si>
  <si>
    <t xml:space="preserve">Deserción laboral porque el personal ha desarrollado aptitudes muy importantes </t>
  </si>
  <si>
    <t>Gremios alineados e interesados con las acciones de  ANCPCCE</t>
  </si>
  <si>
    <t xml:space="preserve">Competencia con la Bolsa Mercantil Colombiana </t>
  </si>
  <si>
    <t>Capacidad Técnica</t>
  </si>
  <si>
    <t xml:space="preserve">Acciones judiciales primeras generaciones </t>
  </si>
  <si>
    <t>Adecuada infraestructura tecnológica de las plataformas electrónicas de compra pública.</t>
  </si>
  <si>
    <t>Consumo masivo de datos usando ROBOTS</t>
  </si>
  <si>
    <t>Articulación con entes de control</t>
  </si>
  <si>
    <t>Calidad en el ingreso de información en las plataformas electrónicas de e-procurement por parte de los usuarios</t>
  </si>
  <si>
    <t>Estructuración de AMP ajustado a las necesidades del Estado y construidos con los proveedores</t>
  </si>
  <si>
    <t>Desconocimiento de las competencias la ANCP-CCE.</t>
  </si>
  <si>
    <t>Compromiso de la alta dirección</t>
  </si>
  <si>
    <t>Papel de CCE como gestor documental</t>
  </si>
  <si>
    <t>Adecuado clima organizacional y de trabajo</t>
  </si>
  <si>
    <t xml:space="preserve">Ataques informáticos </t>
  </si>
  <si>
    <t>Presencia regional</t>
  </si>
  <si>
    <t xml:space="preserve">Falta de conectividad nacional </t>
  </si>
  <si>
    <t>Apoyo y compromiso de la Dirección General</t>
  </si>
  <si>
    <t xml:space="preserve">Ausencia recurso humano en entidades publicas en las que se requiere implementación del modelo de abastecimiento estratégico </t>
  </si>
  <si>
    <t>Clima organizacional vs resultados comparados con las entidades del estado.</t>
  </si>
  <si>
    <r>
      <t xml:space="preserve">Dependencia de terceros para el desarrollo de </t>
    </r>
    <r>
      <rPr>
        <sz val="10"/>
        <color rgb="FFFF0000"/>
        <rFont val="Geomanist Book"/>
        <family val="3"/>
      </rPr>
      <t>RIC</t>
    </r>
  </si>
  <si>
    <t>Sentido de pertenencia institucional</t>
  </si>
  <si>
    <t>Estructuración de AMP de acuerdo a necesidades del estado</t>
  </si>
  <si>
    <t xml:space="preserve">Renovación y actualización equipos tecnológicos </t>
  </si>
  <si>
    <t xml:space="preserve">Buena articulación con entes de control </t>
  </si>
  <si>
    <t xml:space="preserve">Alto perfil técnico </t>
  </si>
  <si>
    <t>Presencia regional de la ANCP-CCE en el uso y apropiación del SECOP</t>
  </si>
  <si>
    <t>Participación de proveedores y entidades en estructuración de AMP</t>
  </si>
  <si>
    <t xml:space="preserve">Optimización de los recursos Asignados en el presupuesto de la entidad. </t>
  </si>
  <si>
    <t xml:space="preserve">Buenas relaciones interinstitucionales con gestores de buenas prácticas </t>
  </si>
  <si>
    <t xml:space="preserve">Equipo multidisciplinario y técnico con potencial de desarrollo </t>
  </si>
  <si>
    <t>CÓDIGO</t>
  </si>
  <si>
    <t>VERSIÓN</t>
  </si>
  <si>
    <t>FECHA</t>
  </si>
  <si>
    <t>ELABORÓ</t>
  </si>
  <si>
    <t>REVISÓ</t>
  </si>
  <si>
    <t>AJUSTES</t>
  </si>
  <si>
    <t>CCE-DES-FM-15</t>
  </si>
  <si>
    <t>01</t>
  </si>
  <si>
    <t>Carolina Olivera</t>
  </si>
  <si>
    <t>Creacion de formato</t>
  </si>
  <si>
    <t>02</t>
  </si>
  <si>
    <t>Ajuste de uso al formato</t>
  </si>
  <si>
    <t>03</t>
  </si>
  <si>
    <t>Liz Vásquez</t>
  </si>
  <si>
    <t>Ajuste a fórmulas de seguimiento</t>
  </si>
  <si>
    <t>Fuente recursos</t>
  </si>
  <si>
    <t>Estados de vigencia</t>
  </si>
  <si>
    <t>Requerimientos de contratación</t>
  </si>
  <si>
    <t>Funcionamiento</t>
  </si>
  <si>
    <t>Solicitada</t>
  </si>
  <si>
    <t>Crédito</t>
  </si>
  <si>
    <t xml:space="preserve">Vencida </t>
  </si>
  <si>
    <t>Consultoría</t>
  </si>
  <si>
    <t>Monitoreo SGR</t>
  </si>
  <si>
    <t>Mantenimiento</t>
  </si>
  <si>
    <t>Donación</t>
  </si>
  <si>
    <t>Funcionamiento SGR</t>
  </si>
  <si>
    <t>Administrativo</t>
  </si>
  <si>
    <t>Décima versión del PAI</t>
  </si>
  <si>
    <t>Solicitud aprobada en comité directivo de 9/08/2022</t>
  </si>
  <si>
    <t>IDT3</t>
  </si>
  <si>
    <t xml:space="preserve">4 boletines de precio publicados </t>
  </si>
  <si>
    <t xml:space="preserve">Actualizar trimestralmente el boletin de precios  del sistema de compra pública </t>
  </si>
  <si>
    <t xml:space="preserve">Actualizar trimestralmente el boletín de precios del sistema de compra pública. </t>
  </si>
  <si>
    <t>Se modifica esta acción, debido a la creación de la Circular Externa 006 de 2022</t>
  </si>
  <si>
    <t>Se modican los respondables de las acciones de la SN</t>
  </si>
  <si>
    <t>Se modican los respondables de las acciones de GC.</t>
  </si>
  <si>
    <t>Se modican los respondables de las acciones de S.G.</t>
  </si>
  <si>
    <t>Se modican los respondables de las acciones de D.G.</t>
  </si>
  <si>
    <t>6 herramientas o visualizaciones en POWER BI</t>
  </si>
  <si>
    <t xml:space="preserve">Onceava Versión del PAI </t>
  </si>
  <si>
    <t>EMAE4</t>
  </si>
  <si>
    <t xml:space="preserve">Doceava versión del PAI </t>
  </si>
  <si>
    <t xml:space="preserve">(2) IAD´S que contengan elementos de transformación digital diseñados y adjudicados.Meta anual de dos(2) </t>
  </si>
  <si>
    <t>3 informes anuales de la estructuración y evolución de los IAD's.</t>
  </si>
  <si>
    <t>Listas de asistencia (cuando se realicen de manera presencial) y grabaciones de las sesiones virtuales que evidencien el desarrollo para 45 capacitaciones en las diferentes modalidades que ofrece la entidad</t>
  </si>
  <si>
    <t>Desarrollar insumos estratégicos a partir de la información del sistema de compra publica con el fin de mejorar el análisis, comprensión y difusión de información de interés para los actores del sistema.</t>
  </si>
  <si>
    <t xml:space="preserve">Herramientas o visualizaciones de inteligencia de negocios para que los usuarios puedan interactuar y filtrar la información (BI) </t>
  </si>
  <si>
    <t xml:space="preserve">Elaboración de dos artículos con resultados de investigación </t>
  </si>
  <si>
    <t>Conformación de una línea de investigación de analítica de datos, dentro del equipo de trabajo para fomentar la implementación  de metodologías, algoritmos y modelos que permitan fortalecer el análisis, procesamiento y visualización de la información del sistema de compra pública</t>
  </si>
  <si>
    <t>4 Instrumentos de Agregación de Demanda gestionados.</t>
  </si>
  <si>
    <t xml:space="preserve">IAD de medicamentos </t>
  </si>
  <si>
    <t>Se adjuntan soportes de 2 IAD´s con criterios de sostenibilidad: 1. de Material Vegetal y 2. de  Modelo de Gestión Territorial</t>
  </si>
  <si>
    <t>Se adjuntan soportes de los siguientes IAD´s: 1. Medicamentos, 2. Material Vegetal y 3. Servicios Financieros</t>
  </si>
  <si>
    <t>Informe de Estructuración publicado en la página web de la entidad.</t>
  </si>
  <si>
    <t>Se adjunta Boletín de precios publicado en la página web y enlace</t>
  </si>
  <si>
    <t>Transferencia documental de la vigencia 2021.</t>
  </si>
  <si>
    <t>Instrumento de Agregación estructurados.</t>
  </si>
  <si>
    <t>Se adjunta soporte del IAD estructurado de uniformes para labor y usos varios.</t>
  </si>
  <si>
    <t>Se adjunta enlace de minisitio de los siguientes IAD´s: 1. Adquisición de elementos para la primera infancia y educación y 2. Alimentos y medicamentos para animales.</t>
  </si>
  <si>
    <t>Se adjuntan soportes de 5 Capacitaciones dictadas a entidades estatales en el uso de los IAD / AMP, decreto 310 y simuladores.</t>
  </si>
  <si>
    <t>Enlace evidencia GC1.</t>
  </si>
  <si>
    <t>Enlace evidencia GC2.</t>
  </si>
  <si>
    <t>Enlace evidencia GC3</t>
  </si>
  <si>
    <t xml:space="preserve">Informe trimestral de consultas recibidas por la subdirección de G.C tercer trimestre. </t>
  </si>
  <si>
    <t>1) una matriz con las sentencias indizadas del segundo trimestre del año 2022 y (1) un informe de gestión de sentencias indizadas del año del segundo trimestre del año 2022.</t>
  </si>
  <si>
    <t>Manuales y guías actualizados</t>
  </si>
  <si>
    <t>(1) una matriz con los conceptos jurídicos de la ANCP-CCE de la Subdirección de Gestión Contractual indizados y Normativa contractual con los conceptos expedidos por la ANCP-CCE.</t>
  </si>
  <si>
    <t xml:space="preserve">1 informe trimestral de la gestión de PQRSD de la subdirección de Gestión Contractual. </t>
  </si>
  <si>
    <t>Plan de Trabajo 2022 - Despliegues Mayores, Menores y Técnicos - Secop II.</t>
  </si>
  <si>
    <t>Plan de Trabajo 2022 - Despliegues Mayores - TVEC.</t>
  </si>
  <si>
    <t>Plan de Trabajo Proyecto 2022 Correlacionador de Eventos ANCP-CCE</t>
  </si>
  <si>
    <t>Plan de trabajo mejoras SECOP I.</t>
  </si>
  <si>
    <t>Plan de Trabajo 2022 MSPI ANCP-CCE.</t>
  </si>
  <si>
    <t>1 informe trimestral de la gestión de PQRSD de la subdirección de IDT.</t>
  </si>
  <si>
    <t>(7) siete Insumos Estratégicos.</t>
  </si>
  <si>
    <t>(6) seis informes referentes a los ciclos de cierre del Segundo Ciclo de Formación del MAE.</t>
  </si>
  <si>
    <t>(2) dos Informes de cierre - formación E-learning Modelo de Abastecimiento Estratégico Grupo 1 y Grupo 2.</t>
  </si>
  <si>
    <t>Herramienta de acceso público para facilitar el descargue y la consulta de información, denominada visualización Oferta y Demanda 2022 y correo con el acceso al powerbi de la ficha de la actualización de la visualización para el modelo de abastecimiento estratégico.</t>
  </si>
  <si>
    <t xml:space="preserve">Tres (3) herramientas o visualizaciones en POWER BI. </t>
  </si>
  <si>
    <t xml:space="preserve">Informe de base de datos maestras para el análisis del comportamiento del sistema de compra pública y acta de entrega de insumo. </t>
  </si>
  <si>
    <t>1 artículo con resultados de investigación.</t>
  </si>
  <si>
    <t>Informe implementación Plan GESCO de la ANCP-CCE.</t>
  </si>
  <si>
    <t xml:space="preserve">Informe de percepción de los usuarios de los canales de atención publicado en la página web de la entidad. </t>
  </si>
  <si>
    <t xml:space="preserve">1 informe trimestral de la gestión de PQRSD de la Secretaría General. </t>
  </si>
  <si>
    <t xml:space="preserve">Cuadro monitoreo C.I. septiembre 2022. </t>
  </si>
  <si>
    <t xml:space="preserve">Avances en el cumplimiento del Plan Estratégico de Comunicaciones – PEC. </t>
  </si>
  <si>
    <t>Matriz ITA con el 100% de las actividades ejecutadas.</t>
  </si>
  <si>
    <t xml:space="preserve">1 informe trimestral de la gestión de PQRSD de la Dirección General. </t>
  </si>
  <si>
    <t>1 informe cuatrimestral con estado de avance del Plan Anticorrupción y de Atención al Ciudadano 2022 (2Q)</t>
  </si>
  <si>
    <t>Se adjunta evidencias de las entidades capacitadas en el RAE de IDT del mes de septiembre en el siguiente enlace: 
https://cceficiente.sharepoint.com/:p:/s/ReportePlaneacinSubdireccinIDT/EeYmlvc2MjBPhWmtNziDMEYBcYkpLMiF-UaHl5NFgxGH9g?e=Grf2hq</t>
  </si>
  <si>
    <t>Se presentan las evidencias de 229 capacitaciones (meta 3Q: 220) realizadas de las diferentes temáticas en el uso del SECOP II, en el RAE de IDT del mes de septiembre en el siguiente enlace: 
https://cceficiente.sharepoint.com/:p:/s/ReportePlaneacinSubdireccinIDT/EeYmlvc2MjBPhWmtNziDMEYBcYkpLMiF-UaHl5NFgxGH9g?e=Grf2hq</t>
  </si>
  <si>
    <t>Se presentan las evidencias de 27 capacitaciones (meta 3Q: 15) para entidades de régimen especial en el uso del SECOP II, ver RAE de IDT del mes de septiembre en el siguiente enlace: 
https://cceficiente.sharepoint.com/:p:/s/ReportePlaneacinSubdireccinIDT/EeYmlvc2MjBPhWmtNziDMEYBcYkpLMiF-UaHl5NFgxGH9g?e=Grf2hq</t>
  </si>
  <si>
    <t>1 informe trimestral de la gestión de PQRSD de la subdirección de EMAE</t>
  </si>
  <si>
    <t>Informe Análisis Planes Anuales de Adquisición (PAA) 2022.</t>
  </si>
  <si>
    <t>Informe trimestral de la gestión de PQRSD de la Subdirección de Negocios.</t>
  </si>
  <si>
    <t>36 Insumos estratégicos</t>
  </si>
  <si>
    <t xml:space="preserve">Treceava versión del PAI </t>
  </si>
  <si>
    <t>EMAE5</t>
  </si>
  <si>
    <t>Aumentar a 15 Insumos estratégicos en el 4Q</t>
  </si>
  <si>
    <t>Mayerly López Molinello</t>
  </si>
  <si>
    <t xml:space="preserve">Subdirectora de Negocios </t>
  </si>
  <si>
    <t>Nohelia del Carmen Zawady</t>
  </si>
  <si>
    <t xml:space="preserve">Subdirectora de Gestión Contractual </t>
  </si>
  <si>
    <t xml:space="preserve">Subdirector de Estudios de Mercado y Abastecimiento Estratégico </t>
  </si>
  <si>
    <t xml:space="preserve">Ricardo Adolfo Suárez </t>
  </si>
  <si>
    <t>Secretario General</t>
  </si>
  <si>
    <t>Willian Renan Rodríguez</t>
  </si>
  <si>
    <t>Dirección General
Asesora Planeación</t>
  </si>
  <si>
    <t>Claudia Taboada Tapia</t>
  </si>
  <si>
    <t>Se modican los responsables de las actividades de la SN, GC, EMAE, S.G y D.G, debido al cambio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</si>
</sst>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164" formatCode="_-* #,##0.00\ _€_-;\-* #,##0.00\ _€_-;_-* &quot;-&quot;??\ _€_-;_-@_-"/>
    <numFmt numFmtId="165" formatCode="_(&quot;$&quot;* #,##0.00_);_(&quot;$&quot;* \(#,##0.00\);_(&quot;$&quot;* &quot;-&quot;??_);_(@_)"/>
    <numFmt numFmtId="166" formatCode="_(&quot;$&quot;* #,##0_);_(&quot;$&quot;* \(#,##0\);_(&quot;$&quot;* &quot;-&quot;??_);_(@_)"/>
  </numFmts>
  <fonts count="87"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0"/>
      <color theme="0"/>
      <name val="Arial Nova"/>
      <family val="2"/>
    </font>
    <font>
      <sz val="11"/>
      <color theme="1"/>
      <name val="Arial Nova"/>
      <family val="2"/>
    </font>
    <font>
      <b/>
      <sz val="11"/>
      <color theme="1"/>
      <name val="Arial Nova"/>
      <family val="2"/>
    </font>
    <font>
      <sz val="10"/>
      <color theme="1"/>
      <name val="Arial Nova"/>
      <family val="2"/>
    </font>
    <font>
      <sz val="9"/>
      <color theme="1"/>
      <name val="Arial Nova"/>
      <family val="2"/>
    </font>
    <font>
      <sz val="8"/>
      <color rgb="FF000000"/>
      <name val="Arial Nova"/>
      <family val="2"/>
    </font>
    <font>
      <sz val="10"/>
      <color rgb="FFC00000"/>
      <name val="Arial Nova"/>
      <family val="2"/>
    </font>
    <font>
      <b/>
      <sz val="10"/>
      <color rgb="FF002060"/>
      <name val="Arial Nova"/>
      <family val="2"/>
    </font>
    <font>
      <b/>
      <sz val="14"/>
      <color theme="1"/>
      <name val="Arial Nova"/>
      <family val="2"/>
    </font>
    <font>
      <b/>
      <sz val="12"/>
      <color theme="0"/>
      <name val="Arial Nova"/>
      <family val="2"/>
    </font>
    <font>
      <b/>
      <sz val="8"/>
      <color theme="0"/>
      <name val="Arial Nova"/>
      <family val="2"/>
    </font>
    <font>
      <sz val="8"/>
      <name val="Calibri"/>
      <family val="2"/>
      <scheme val="minor"/>
    </font>
    <font>
      <u/>
      <sz val="11"/>
      <color theme="10"/>
      <name val="Calibri"/>
      <family val="2"/>
      <scheme val="minor"/>
    </font>
    <font>
      <u/>
      <sz val="14"/>
      <color theme="10"/>
      <name val="Arial Nova"/>
      <family val="2"/>
    </font>
    <font>
      <b/>
      <sz val="11"/>
      <color theme="4" tint="-0.499984740745262"/>
      <name val="Arial Nova"/>
      <family val="2"/>
    </font>
    <font>
      <sz val="11"/>
      <color rgb="FF33CC33"/>
      <name val="Arial Nova"/>
      <family val="2"/>
    </font>
    <font>
      <sz val="18"/>
      <color theme="1"/>
      <name val="Geomanist Bold"/>
      <family val="3"/>
    </font>
    <font>
      <sz val="18"/>
      <color rgb="FF002060"/>
      <name val="Geomanist Bold"/>
      <family val="3"/>
    </font>
    <font>
      <sz val="18"/>
      <color theme="1"/>
      <name val="Geomanist Light"/>
      <family val="3"/>
    </font>
    <font>
      <sz val="16"/>
      <color rgb="FF002060"/>
      <name val="Geomanist Bold"/>
      <family val="3"/>
    </font>
    <font>
      <sz val="16"/>
      <color theme="1"/>
      <name val="Geomanist Bold"/>
      <family val="3"/>
    </font>
    <font>
      <sz val="14"/>
      <color theme="1"/>
      <name val="Geomanist Light"/>
      <family val="3"/>
    </font>
    <font>
      <sz val="14"/>
      <color rgb="FF002060"/>
      <name val="Geomanist Bold"/>
      <family val="3"/>
    </font>
    <font>
      <sz val="12"/>
      <color theme="1"/>
      <name val="Geomanist Light"/>
      <family val="3"/>
    </font>
    <font>
      <b/>
      <sz val="12"/>
      <color rgb="FF002060"/>
      <name val="Geomanist Bold"/>
      <family val="3"/>
    </font>
    <font>
      <sz val="11"/>
      <color theme="1"/>
      <name val="Geomanist"/>
      <family val="3"/>
    </font>
    <font>
      <sz val="11"/>
      <color theme="1"/>
      <name val="Geomanist Light"/>
      <family val="3"/>
    </font>
    <font>
      <b/>
      <sz val="12"/>
      <color rgb="FF002060"/>
      <name val="Arial Nova"/>
      <family val="2"/>
    </font>
    <font>
      <b/>
      <sz val="14"/>
      <color rgb="FF002060"/>
      <name val="Arial Nova"/>
      <family val="2"/>
    </font>
    <font>
      <b/>
      <sz val="11"/>
      <color theme="1"/>
      <name val="Geomanist Light"/>
      <family val="3"/>
    </font>
    <font>
      <sz val="10"/>
      <color theme="1"/>
      <name val="Geomanist Light"/>
      <family val="3"/>
    </font>
    <font>
      <b/>
      <sz val="11"/>
      <color theme="0"/>
      <name val="Geomanist Light"/>
      <family val="3"/>
    </font>
    <font>
      <sz val="10"/>
      <color rgb="FF002060"/>
      <name val="Geomanist Light"/>
      <family val="3"/>
    </font>
    <font>
      <sz val="9"/>
      <color rgb="FF002060"/>
      <name val="Geomanist Light"/>
      <family val="3"/>
    </font>
    <font>
      <b/>
      <sz val="9"/>
      <color rgb="FF002060"/>
      <name val="Geomanist Light"/>
      <family val="3"/>
    </font>
    <font>
      <b/>
      <sz val="10"/>
      <color theme="1"/>
      <name val="Geomanist Light"/>
      <family val="3"/>
    </font>
    <font>
      <b/>
      <sz val="9"/>
      <color theme="4" tint="-0.499984740745262"/>
      <name val="Geomanist Light"/>
      <family val="3"/>
    </font>
    <font>
      <sz val="8"/>
      <color theme="1"/>
      <name val="Geomanist Light"/>
      <family val="3"/>
    </font>
    <font>
      <b/>
      <sz val="9"/>
      <color theme="1"/>
      <name val="Geomanist Light"/>
      <family val="3"/>
    </font>
    <font>
      <sz val="10"/>
      <color theme="2" tint="-0.249977111117893"/>
      <name val="Geomanist Light"/>
      <family val="3"/>
    </font>
    <font>
      <b/>
      <sz val="11"/>
      <color theme="1"/>
      <name val="Geomanist Bold"/>
      <family val="3"/>
    </font>
    <font>
      <sz val="72"/>
      <color theme="2"/>
      <name val="Geomanist Bold"/>
      <family val="3"/>
    </font>
    <font>
      <sz val="18"/>
      <color theme="2"/>
      <name val="Geomanist Bold"/>
      <family val="3"/>
    </font>
    <font>
      <sz val="22"/>
      <color theme="2"/>
      <name val="Geomanist Bold"/>
      <family val="3"/>
    </font>
    <font>
      <sz val="12"/>
      <color theme="2"/>
      <name val="Geomanist Bold"/>
      <family val="3"/>
    </font>
    <font>
      <b/>
      <sz val="10"/>
      <name val="Arial Nova"/>
      <family val="2"/>
    </font>
    <font>
      <sz val="12"/>
      <color theme="1"/>
      <name val="Geomanist Bold"/>
      <family val="3"/>
    </font>
    <font>
      <sz val="12"/>
      <color theme="0"/>
      <name val="Geomanist Bold"/>
      <family val="3"/>
    </font>
    <font>
      <sz val="10"/>
      <color theme="1"/>
      <name val="Geomanist"/>
      <family val="3"/>
    </font>
    <font>
      <sz val="14"/>
      <color theme="8" tint="-0.499984740745262"/>
      <name val="Geomanist Bold"/>
      <family val="3"/>
    </font>
    <font>
      <b/>
      <sz val="10"/>
      <color theme="0"/>
      <name val="Geomanist"/>
      <family val="3"/>
    </font>
    <font>
      <sz val="10"/>
      <color theme="0"/>
      <name val="Geomanist"/>
      <family val="3"/>
    </font>
    <font>
      <b/>
      <sz val="10"/>
      <color theme="0"/>
      <name val="Geomanist Bold"/>
      <family val="3"/>
    </font>
    <font>
      <sz val="10"/>
      <color theme="1"/>
      <name val="Geomanist Book"/>
      <family val="3"/>
    </font>
    <font>
      <sz val="10"/>
      <color rgb="FF000000"/>
      <name val="Geomanist Book"/>
      <family val="3"/>
    </font>
    <font>
      <b/>
      <sz val="10"/>
      <color rgb="FFC00000"/>
      <name val="Geomanist"/>
      <family val="3"/>
    </font>
    <font>
      <sz val="10"/>
      <name val="Geomanist Book"/>
      <family val="3"/>
    </font>
    <font>
      <sz val="10"/>
      <color theme="1" tint="0.34998626667073579"/>
      <name val="Geomanist Book"/>
      <family val="3"/>
    </font>
    <font>
      <b/>
      <sz val="11"/>
      <color theme="1"/>
      <name val="Arial Nova"/>
      <family val="3"/>
    </font>
    <font>
      <sz val="10"/>
      <color theme="1"/>
      <name val="Arial Nova"/>
      <family val="3"/>
    </font>
    <font>
      <sz val="11"/>
      <color theme="1"/>
      <name val="Geomanist Book"/>
      <family val="3"/>
    </font>
    <font>
      <sz val="10"/>
      <color rgb="FF002060"/>
      <name val="Geomanist Book"/>
      <family val="3"/>
    </font>
    <font>
      <sz val="9"/>
      <color rgb="FF002060"/>
      <name val="Geomanist Book"/>
      <family val="3"/>
    </font>
    <font>
      <b/>
      <sz val="12"/>
      <color theme="0"/>
      <name val="Geomanist Bold"/>
      <family val="3"/>
    </font>
    <font>
      <sz val="11"/>
      <name val="Geomanist Book"/>
      <family val="3"/>
    </font>
    <font>
      <sz val="11"/>
      <color theme="2" tint="-0.89999084444715716"/>
      <name val="Geomanist Book"/>
      <family val="3"/>
    </font>
    <font>
      <i/>
      <sz val="11"/>
      <name val="Geomanist Book"/>
      <family val="3"/>
    </font>
    <font>
      <sz val="14"/>
      <color theme="0"/>
      <name val="Geomanist Bold"/>
      <family val="3"/>
    </font>
    <font>
      <sz val="10"/>
      <color rgb="FFFF0000"/>
      <name val="Geomanist Book"/>
      <family val="3"/>
    </font>
    <font>
      <sz val="9"/>
      <color theme="0" tint="-0.34998626667073579"/>
      <name val="Geomanist Black"/>
      <family val="3"/>
    </font>
    <font>
      <sz val="8"/>
      <color theme="1"/>
      <name val="Arial Nova"/>
      <family val="2"/>
    </font>
    <font>
      <sz val="10"/>
      <color rgb="FFFF0000"/>
      <name val="Arial Nova"/>
      <family val="2"/>
    </font>
    <font>
      <sz val="10"/>
      <color rgb="FF333333"/>
      <name val="Geomanist Book"/>
      <family val="3"/>
    </font>
    <font>
      <sz val="11"/>
      <color theme="0" tint="-0.499984740745262"/>
      <name val="Geomanist Light"/>
      <family val="3"/>
    </font>
    <font>
      <sz val="9"/>
      <color rgb="FF333333"/>
      <name val="Geomanist Book"/>
      <family val="3"/>
    </font>
    <font>
      <sz val="10"/>
      <color rgb="FF000000"/>
      <name val="Arial Nova"/>
      <family val="2"/>
    </font>
    <font>
      <sz val="12"/>
      <color theme="0"/>
      <name val="Geomanist Book"/>
      <family val="3"/>
    </font>
    <font>
      <sz val="14"/>
      <color theme="0"/>
      <name val="Geomanist Book"/>
      <family val="3"/>
    </font>
    <font>
      <b/>
      <sz val="10"/>
      <color theme="0"/>
      <name val="Geomanist Book"/>
      <family val="3"/>
    </font>
    <font>
      <b/>
      <sz val="10"/>
      <color theme="3"/>
      <name val="Geomanist Bold"/>
      <family val="3"/>
    </font>
    <font>
      <sz val="10"/>
      <name val="Arial Nova"/>
      <family val="2"/>
    </font>
    <font>
      <b/>
      <sz val="11"/>
      <color theme="1"/>
      <name val="Geomanist Light"/>
    </font>
    <font>
      <sz val="11"/>
      <color theme="1" tint="0.249977111117893"/>
      <name val="Calibri"/>
      <family val="2"/>
      <scheme val="minor"/>
    </font>
  </fonts>
  <fills count="21">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2060"/>
        <bgColor indexed="64"/>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66FF33"/>
        <bgColor indexed="64"/>
      </patternFill>
    </fill>
    <fill>
      <patternFill patternType="solid">
        <fgColor rgb="FF00CC00"/>
        <bgColor indexed="64"/>
      </patternFill>
    </fill>
    <fill>
      <patternFill patternType="solid">
        <fgColor theme="0" tint="-0.249977111117893"/>
        <bgColor indexed="64"/>
      </patternFill>
    </fill>
    <fill>
      <patternFill patternType="solid">
        <fgColor rgb="FF33CC33"/>
        <bgColor indexed="64"/>
      </patternFill>
    </fill>
    <fill>
      <patternFill patternType="solid">
        <fgColor rgb="FFFFFFFF"/>
        <bgColor indexed="64"/>
      </patternFill>
    </fill>
    <fill>
      <patternFill patternType="solid">
        <fgColor rgb="FF99FF66"/>
        <bgColor indexed="64"/>
      </patternFill>
    </fill>
    <fill>
      <patternFill patternType="solid">
        <fgColor theme="4" tint="0.59999389629810485"/>
        <bgColor indexed="64"/>
      </patternFill>
    </fill>
  </fills>
  <borders count="79">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right/>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bottom style="medium">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top style="medium">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medium">
        <color indexed="64"/>
      </top>
      <bottom/>
      <diagonal/>
    </border>
    <border>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s>
  <cellStyleXfs count="13">
    <xf numFmtId="0" fontId="0"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9" fontId="3" fillId="0" borderId="0" applyFont="0" applyFill="0" applyBorder="0" applyAlignment="0" applyProtection="0"/>
    <xf numFmtId="42" fontId="1" fillId="0" borderId="0" applyFont="0" applyFill="0" applyBorder="0" applyAlignment="0" applyProtection="0"/>
    <xf numFmtId="0" fontId="1" fillId="0" borderId="0"/>
    <xf numFmtId="0" fontId="16" fillId="0" borderId="0" applyNumberFormat="0" applyFill="0" applyBorder="0" applyAlignment="0" applyProtection="0"/>
  </cellStyleXfs>
  <cellXfs count="773">
    <xf numFmtId="0" fontId="0" fillId="0" borderId="0" xfId="0"/>
    <xf numFmtId="0" fontId="2" fillId="0" borderId="0" xfId="0" applyFont="1"/>
    <xf numFmtId="0" fontId="5" fillId="0" borderId="0" xfId="0" applyFont="1"/>
    <xf numFmtId="0" fontId="7" fillId="0" borderId="0" xfId="0" applyFont="1" applyAlignment="1">
      <alignment wrapText="1"/>
    </xf>
    <xf numFmtId="166" fontId="7" fillId="0" borderId="0" xfId="1" applyNumberFormat="1" applyFont="1" applyAlignment="1">
      <alignment wrapText="1"/>
    </xf>
    <xf numFmtId="9" fontId="7" fillId="0" borderId="0" xfId="2" applyFont="1" applyAlignment="1">
      <alignment horizontal="center" wrapText="1"/>
    </xf>
    <xf numFmtId="0" fontId="0" fillId="0" borderId="0" xfId="0" applyAlignment="1">
      <alignment wrapText="1"/>
    </xf>
    <xf numFmtId="166" fontId="0" fillId="0" borderId="0" xfId="1" applyNumberFormat="1" applyFont="1" applyAlignment="1">
      <alignment wrapText="1"/>
    </xf>
    <xf numFmtId="9" fontId="0" fillId="0" borderId="0" xfId="2" applyFont="1" applyAlignment="1">
      <alignment horizontal="center" wrapText="1"/>
    </xf>
    <xf numFmtId="9" fontId="7" fillId="0" borderId="0" xfId="2" applyFont="1" applyAlignment="1">
      <alignment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readingOrder="1"/>
    </xf>
    <xf numFmtId="166" fontId="7" fillId="0" borderId="1" xfId="1" applyNumberFormat="1" applyFont="1" applyFill="1" applyBorder="1" applyAlignment="1">
      <alignment horizontal="center" vertical="center"/>
    </xf>
    <xf numFmtId="9" fontId="7" fillId="0" borderId="1" xfId="2" applyFont="1" applyFill="1" applyBorder="1" applyAlignment="1">
      <alignment horizontal="center" vertical="center"/>
    </xf>
    <xf numFmtId="0" fontId="7" fillId="0" borderId="1" xfId="0" applyFont="1" applyBorder="1"/>
    <xf numFmtId="0" fontId="7" fillId="0" borderId="0" xfId="0" applyFont="1" applyAlignment="1">
      <alignment horizontal="center" wrapText="1"/>
    </xf>
    <xf numFmtId="0" fontId="7" fillId="0" borderId="5" xfId="0" applyFont="1" applyBorder="1" applyAlignment="1">
      <alignment horizontal="center" vertical="center" wrapText="1"/>
    </xf>
    <xf numFmtId="0" fontId="0" fillId="0" borderId="1" xfId="0" applyBorder="1" applyAlignment="1">
      <alignment wrapText="1"/>
    </xf>
    <xf numFmtId="166" fontId="7" fillId="0" borderId="0" xfId="1" applyNumberFormat="1" applyFont="1" applyFill="1" applyBorder="1" applyAlignment="1">
      <alignment horizontal="center" vertical="center"/>
    </xf>
    <xf numFmtId="9" fontId="4" fillId="9" borderId="1" xfId="2" applyFont="1" applyFill="1" applyBorder="1" applyAlignment="1">
      <alignment horizontal="center" vertical="center" wrapText="1"/>
    </xf>
    <xf numFmtId="0" fontId="5" fillId="0" borderId="10" xfId="0" applyFont="1" applyBorder="1"/>
    <xf numFmtId="0" fontId="5" fillId="0" borderId="18" xfId="0" applyFont="1" applyBorder="1"/>
    <xf numFmtId="0" fontId="7" fillId="0" borderId="17" xfId="0" applyFont="1" applyBorder="1"/>
    <xf numFmtId="0" fontId="5" fillId="0" borderId="0" xfId="0" applyFont="1" applyAlignment="1">
      <alignment horizontal="left" vertical="center"/>
    </xf>
    <xf numFmtId="0" fontId="5" fillId="0" borderId="0" xfId="0" applyFont="1" applyAlignment="1">
      <alignment horizontal="center" vertical="center" wrapText="1"/>
    </xf>
    <xf numFmtId="0" fontId="7" fillId="0" borderId="0" xfId="0" applyFont="1"/>
    <xf numFmtId="0" fontId="7" fillId="0" borderId="0" xfId="0" applyFont="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5" fillId="14" borderId="15" xfId="0" applyFont="1" applyFill="1" applyBorder="1" applyAlignment="1">
      <alignment horizontal="center" vertical="center"/>
    </xf>
    <xf numFmtId="0" fontId="5" fillId="11" borderId="15" xfId="0" applyFont="1" applyFill="1" applyBorder="1" applyAlignment="1">
      <alignment horizontal="center" vertical="center"/>
    </xf>
    <xf numFmtId="0" fontId="5" fillId="12" borderId="15" xfId="0" applyFont="1" applyFill="1" applyBorder="1" applyAlignment="1">
      <alignment horizontal="center" vertical="center"/>
    </xf>
    <xf numFmtId="0" fontId="5" fillId="13" borderId="16" xfId="0" applyFont="1" applyFill="1" applyBorder="1" applyAlignment="1">
      <alignment horizontal="center" vertical="center"/>
    </xf>
    <xf numFmtId="0" fontId="5" fillId="15" borderId="21" xfId="0" applyFont="1" applyFill="1" applyBorder="1" applyAlignment="1">
      <alignment horizontal="center" vertical="center"/>
    </xf>
    <xf numFmtId="0" fontId="6" fillId="10" borderId="23" xfId="0" applyFont="1" applyFill="1" applyBorder="1" applyAlignment="1">
      <alignment horizontal="center" vertical="center" textRotation="90" wrapText="1"/>
    </xf>
    <xf numFmtId="0" fontId="6" fillId="10" borderId="24" xfId="0" applyFont="1" applyFill="1" applyBorder="1" applyAlignment="1">
      <alignment horizontal="center" vertical="center" textRotation="90"/>
    </xf>
    <xf numFmtId="0" fontId="5" fillId="10" borderId="19" xfId="0" applyFont="1" applyFill="1" applyBorder="1" applyAlignment="1">
      <alignment horizontal="center" vertical="center"/>
    </xf>
    <xf numFmtId="0" fontId="5" fillId="10" borderId="1" xfId="0" applyFont="1" applyFill="1" applyBorder="1" applyAlignment="1">
      <alignment horizontal="center" vertical="center"/>
    </xf>
    <xf numFmtId="0" fontId="5" fillId="10" borderId="20" xfId="0" applyFont="1" applyFill="1" applyBorder="1" applyAlignment="1">
      <alignment horizontal="center" vertical="center"/>
    </xf>
    <xf numFmtId="9" fontId="4" fillId="9" borderId="6" xfId="2" applyFont="1" applyFill="1" applyBorder="1" applyAlignment="1">
      <alignment horizontal="center" vertical="center" wrapText="1"/>
    </xf>
    <xf numFmtId="9" fontId="4" fillId="9" borderId="20" xfId="2" applyFont="1" applyFill="1" applyBorder="1" applyAlignment="1">
      <alignment horizontal="center" vertical="center" wrapText="1"/>
    </xf>
    <xf numFmtId="0" fontId="7" fillId="9" borderId="38" xfId="0" applyFont="1" applyFill="1" applyBorder="1" applyAlignment="1">
      <alignment horizontal="center" vertical="center" wrapText="1"/>
    </xf>
    <xf numFmtId="0" fontId="5" fillId="0" borderId="16" xfId="0" applyFont="1" applyBorder="1"/>
    <xf numFmtId="0" fontId="5" fillId="0" borderId="20" xfId="0" applyFont="1" applyBorder="1"/>
    <xf numFmtId="0" fontId="5" fillId="0" borderId="14" xfId="0" applyFont="1" applyBorder="1"/>
    <xf numFmtId="49" fontId="5" fillId="0" borderId="20" xfId="0" applyNumberFormat="1" applyFont="1" applyBorder="1"/>
    <xf numFmtId="0" fontId="4" fillId="8" borderId="1" xfId="0" applyFont="1" applyFill="1" applyBorder="1" applyAlignment="1">
      <alignment horizontal="center" vertical="center"/>
    </xf>
    <xf numFmtId="0" fontId="7" fillId="0" borderId="15" xfId="0" applyFont="1" applyBorder="1"/>
    <xf numFmtId="0" fontId="7" fillId="0" borderId="19" xfId="0" applyFont="1" applyBorder="1"/>
    <xf numFmtId="14" fontId="7" fillId="16" borderId="20" xfId="0" applyNumberFormat="1" applyFont="1" applyFill="1" applyBorder="1" applyAlignment="1">
      <alignment horizontal="center" vertical="center"/>
    </xf>
    <xf numFmtId="0" fontId="7" fillId="16" borderId="20" xfId="0" applyFont="1" applyFill="1" applyBorder="1" applyAlignment="1">
      <alignment horizontal="center" vertical="center"/>
    </xf>
    <xf numFmtId="14" fontId="4" fillId="8" borderId="14" xfId="0" applyNumberFormat="1" applyFont="1" applyFill="1" applyBorder="1" applyAlignment="1">
      <alignment horizontal="center" vertical="center"/>
    </xf>
    <xf numFmtId="14" fontId="7" fillId="0" borderId="1" xfId="0" applyNumberFormat="1" applyFont="1" applyBorder="1"/>
    <xf numFmtId="0" fontId="4" fillId="8" borderId="1" xfId="0" applyFont="1" applyFill="1" applyBorder="1" applyAlignment="1">
      <alignment horizontal="center"/>
    </xf>
    <xf numFmtId="0" fontId="7" fillId="0" borderId="0" xfId="0" applyFont="1" applyAlignment="1">
      <alignment horizontal="center"/>
    </xf>
    <xf numFmtId="0" fontId="7" fillId="10" borderId="1" xfId="0" applyFont="1" applyFill="1" applyBorder="1" applyAlignment="1">
      <alignment horizontal="center" vertical="center"/>
    </xf>
    <xf numFmtId="10" fontId="12" fillId="0" borderId="1" xfId="2" applyNumberFormat="1" applyFont="1" applyBorder="1" applyAlignment="1">
      <alignment horizontal="center" vertical="center" wrapText="1"/>
    </xf>
    <xf numFmtId="10" fontId="13" fillId="9" borderId="38" xfId="0" applyNumberFormat="1" applyFont="1" applyFill="1" applyBorder="1" applyAlignment="1">
      <alignment horizontal="center" vertical="center" wrapText="1"/>
    </xf>
    <xf numFmtId="0" fontId="7" fillId="0" borderId="19" xfId="0" applyFont="1" applyBorder="1" applyAlignment="1">
      <alignment horizontal="center" vertical="center"/>
    </xf>
    <xf numFmtId="0" fontId="8" fillId="0" borderId="19" xfId="0" applyFont="1" applyBorder="1" applyAlignment="1">
      <alignment horizontal="center" vertical="center" wrapText="1"/>
    </xf>
    <xf numFmtId="0" fontId="9" fillId="0" borderId="19" xfId="0" applyFont="1" applyBorder="1" applyAlignment="1">
      <alignment horizontal="center" vertical="center" wrapText="1" readingOrder="1"/>
    </xf>
    <xf numFmtId="166" fontId="7" fillId="0" borderId="19" xfId="1" applyNumberFormat="1" applyFont="1" applyFill="1" applyBorder="1" applyAlignment="1">
      <alignment horizontal="center" vertical="center"/>
    </xf>
    <xf numFmtId="9" fontId="7" fillId="0" borderId="19" xfId="2" applyFont="1" applyFill="1" applyBorder="1" applyAlignment="1">
      <alignment horizontal="center" vertical="center"/>
    </xf>
    <xf numFmtId="9" fontId="7" fillId="0" borderId="13" xfId="2"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wrapText="1" readingOrder="1"/>
    </xf>
    <xf numFmtId="9" fontId="7" fillId="0" borderId="17" xfId="2" applyFont="1" applyFill="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xf numFmtId="0" fontId="7" fillId="0" borderId="26" xfId="0" applyFont="1" applyBorder="1" applyAlignment="1">
      <alignment horizontal="center" vertical="center"/>
    </xf>
    <xf numFmtId="0" fontId="8" fillId="0" borderId="26" xfId="0" applyFont="1" applyBorder="1" applyAlignment="1">
      <alignment horizontal="center" vertical="center" wrapText="1"/>
    </xf>
    <xf numFmtId="0" fontId="9" fillId="0" borderId="26" xfId="0" applyFont="1" applyBorder="1" applyAlignment="1">
      <alignment horizontal="center" vertical="center" wrapText="1" readingOrder="1"/>
    </xf>
    <xf numFmtId="166" fontId="7" fillId="0" borderId="26" xfId="1" applyNumberFormat="1" applyFont="1" applyFill="1" applyBorder="1" applyAlignment="1">
      <alignment horizontal="center" vertical="center"/>
    </xf>
    <xf numFmtId="9" fontId="7" fillId="0" borderId="18" xfId="2" applyFont="1" applyFill="1" applyBorder="1" applyAlignment="1">
      <alignment horizontal="center" vertical="center"/>
    </xf>
    <xf numFmtId="0" fontId="4" fillId="0" borderId="49" xfId="0" applyFont="1" applyBorder="1" applyAlignment="1">
      <alignment horizontal="center" vertical="center" wrapText="1"/>
    </xf>
    <xf numFmtId="0" fontId="7" fillId="0" borderId="5" xfId="0" applyFont="1" applyBorder="1" applyAlignment="1">
      <alignment vertical="center" wrapText="1"/>
    </xf>
    <xf numFmtId="0" fontId="5" fillId="0" borderId="5" xfId="0" applyFont="1" applyBorder="1" applyAlignment="1">
      <alignment vertical="center" wrapText="1"/>
    </xf>
    <xf numFmtId="0" fontId="7" fillId="0" borderId="1" xfId="0" applyFont="1" applyBorder="1" applyAlignment="1">
      <alignment wrapText="1"/>
    </xf>
    <xf numFmtId="0" fontId="7" fillId="0" borderId="1" xfId="0" applyFont="1" applyBorder="1" applyAlignment="1">
      <alignment horizontal="center" vertical="center"/>
    </xf>
    <xf numFmtId="14" fontId="4" fillId="8" borderId="13" xfId="0" applyNumberFormat="1" applyFont="1" applyFill="1" applyBorder="1" applyAlignment="1">
      <alignment horizontal="center"/>
    </xf>
    <xf numFmtId="0" fontId="6" fillId="10" borderId="51" xfId="0" applyFont="1" applyFill="1" applyBorder="1" applyAlignment="1">
      <alignment horizontal="center" vertical="center" textRotation="90"/>
    </xf>
    <xf numFmtId="0" fontId="5" fillId="10" borderId="30" xfId="0" applyFont="1" applyFill="1" applyBorder="1" applyAlignment="1">
      <alignment horizontal="left" vertical="center"/>
    </xf>
    <xf numFmtId="0" fontId="5" fillId="10" borderId="2" xfId="0" applyFont="1" applyFill="1" applyBorder="1" applyAlignment="1">
      <alignment horizontal="left" vertical="center"/>
    </xf>
    <xf numFmtId="0" fontId="5" fillId="10" borderId="45" xfId="0" applyFont="1" applyFill="1" applyBorder="1" applyAlignment="1">
      <alignment horizontal="left" vertical="center"/>
    </xf>
    <xf numFmtId="0" fontId="6" fillId="10" borderId="0" xfId="0" applyFont="1" applyFill="1" applyAlignment="1">
      <alignment horizontal="center" vertical="center" textRotation="90"/>
    </xf>
    <xf numFmtId="0" fontId="5" fillId="10" borderId="0" xfId="0" applyFont="1" applyFill="1" applyAlignment="1">
      <alignment horizontal="center" vertical="center"/>
    </xf>
    <xf numFmtId="0" fontId="3" fillId="0" borderId="0" xfId="0" applyFont="1"/>
    <xf numFmtId="10" fontId="4" fillId="9" borderId="20" xfId="2" applyNumberFormat="1" applyFont="1" applyFill="1" applyBorder="1" applyAlignment="1">
      <alignment horizontal="center" vertical="center" wrapText="1"/>
    </xf>
    <xf numFmtId="0" fontId="19" fillId="0" borderId="0" xfId="0" applyFont="1" applyAlignment="1">
      <alignment horizontal="left" vertical="center"/>
    </xf>
    <xf numFmtId="10" fontId="18" fillId="10" borderId="1" xfId="0" applyNumberFormat="1" applyFont="1" applyFill="1" applyBorder="1" applyAlignment="1">
      <alignment horizontal="center" vertical="center"/>
    </xf>
    <xf numFmtId="10" fontId="0" fillId="0" borderId="0" xfId="0" applyNumberFormat="1"/>
    <xf numFmtId="10" fontId="5" fillId="0" borderId="0" xfId="0" applyNumberFormat="1" applyFont="1" applyAlignment="1">
      <alignment horizontal="left" vertical="center"/>
    </xf>
    <xf numFmtId="0" fontId="20" fillId="0" borderId="25" xfId="0" applyFont="1" applyBorder="1" applyAlignment="1">
      <alignment vertical="top" wrapText="1"/>
    </xf>
    <xf numFmtId="0" fontId="31" fillId="0" borderId="12" xfId="0" applyFont="1" applyBorder="1" applyAlignment="1">
      <alignment vertical="center" wrapText="1"/>
    </xf>
    <xf numFmtId="0" fontId="20" fillId="0" borderId="29" xfId="0" applyFont="1" applyBorder="1" applyAlignment="1">
      <alignment vertical="top" wrapText="1"/>
    </xf>
    <xf numFmtId="0" fontId="32" fillId="0" borderId="0" xfId="0" applyFont="1" applyAlignment="1">
      <alignment vertical="center" wrapText="1"/>
    </xf>
    <xf numFmtId="0" fontId="30" fillId="0" borderId="9" xfId="0" applyFont="1" applyBorder="1" applyAlignment="1">
      <alignment horizontal="left" vertical="center"/>
    </xf>
    <xf numFmtId="0" fontId="30" fillId="0" borderId="0" xfId="0" applyFont="1" applyAlignment="1">
      <alignment horizontal="left" vertical="center"/>
    </xf>
    <xf numFmtId="0" fontId="30" fillId="0" borderId="17" xfId="0" applyFont="1" applyBorder="1" applyAlignment="1">
      <alignment horizontal="left" vertical="center"/>
    </xf>
    <xf numFmtId="0" fontId="33" fillId="0" borderId="31" xfId="0" applyFont="1" applyBorder="1" applyAlignment="1">
      <alignment horizontal="center" vertical="center"/>
    </xf>
    <xf numFmtId="0" fontId="36" fillId="0" borderId="32" xfId="0" applyFont="1" applyBorder="1" applyAlignment="1">
      <alignment horizontal="center" vertical="center" textRotation="90" wrapText="1"/>
    </xf>
    <xf numFmtId="0" fontId="37" fillId="0" borderId="32" xfId="0" applyFont="1" applyBorder="1" applyAlignment="1">
      <alignment horizontal="center" vertical="center" textRotation="90" wrapText="1"/>
    </xf>
    <xf numFmtId="0" fontId="39" fillId="0" borderId="15" xfId="0" applyFont="1" applyBorder="1" applyAlignment="1">
      <alignment horizontal="left" vertical="center" wrapText="1"/>
    </xf>
    <xf numFmtId="0" fontId="30" fillId="0" borderId="1" xfId="0" applyFont="1" applyBorder="1" applyAlignment="1">
      <alignment horizontal="center" vertical="center"/>
    </xf>
    <xf numFmtId="10" fontId="33" fillId="0" borderId="1" xfId="0" applyNumberFormat="1" applyFont="1" applyBorder="1" applyAlignment="1">
      <alignment horizontal="center" vertical="center"/>
    </xf>
    <xf numFmtId="9" fontId="33" fillId="17" borderId="1" xfId="0" applyNumberFormat="1" applyFont="1" applyFill="1" applyBorder="1" applyAlignment="1">
      <alignment horizontal="center" vertical="center"/>
    </xf>
    <xf numFmtId="10" fontId="42" fillId="0" borderId="1" xfId="2" applyNumberFormat="1" applyFont="1" applyBorder="1" applyAlignment="1">
      <alignment horizontal="center" vertical="center"/>
    </xf>
    <xf numFmtId="10" fontId="42" fillId="0" borderId="2" xfId="0" applyNumberFormat="1" applyFont="1" applyBorder="1" applyAlignment="1">
      <alignment horizontal="center" vertical="center"/>
    </xf>
    <xf numFmtId="0" fontId="39" fillId="0" borderId="46" xfId="0" applyFont="1" applyBorder="1" applyAlignment="1">
      <alignment horizontal="left" vertical="center" wrapText="1"/>
    </xf>
    <xf numFmtId="10" fontId="33" fillId="0" borderId="3" xfId="0" applyNumberFormat="1" applyFont="1" applyBorder="1" applyAlignment="1">
      <alignment horizontal="center" vertical="center"/>
    </xf>
    <xf numFmtId="10" fontId="42" fillId="0" borderId="3" xfId="2" applyNumberFormat="1" applyFont="1" applyBorder="1" applyAlignment="1">
      <alignment horizontal="center" vertical="center"/>
    </xf>
    <xf numFmtId="10" fontId="42" fillId="0" borderId="4" xfId="0" applyNumberFormat="1" applyFont="1" applyBorder="1" applyAlignment="1">
      <alignment horizontal="center" vertical="center"/>
    </xf>
    <xf numFmtId="0" fontId="43" fillId="0" borderId="10" xfId="0" applyFont="1" applyBorder="1" applyAlignment="1">
      <alignment horizontal="left" vertical="center"/>
    </xf>
    <xf numFmtId="0" fontId="30" fillId="0" borderId="26" xfId="0" applyFont="1" applyBorder="1" applyAlignment="1">
      <alignment horizontal="center" vertical="center"/>
    </xf>
    <xf numFmtId="0" fontId="41" fillId="0" borderId="18" xfId="0" applyFont="1" applyBorder="1" applyAlignment="1">
      <alignment horizontal="center" vertical="center" wrapText="1"/>
    </xf>
    <xf numFmtId="10" fontId="30" fillId="0" borderId="38" xfId="0" applyNumberFormat="1" applyFont="1" applyBorder="1" applyAlignment="1">
      <alignment horizontal="left" vertical="center"/>
    </xf>
    <xf numFmtId="0" fontId="30" fillId="0" borderId="38" xfId="0" applyFont="1" applyBorder="1" applyAlignment="1">
      <alignment horizontal="left" vertical="center"/>
    </xf>
    <xf numFmtId="10" fontId="33" fillId="10" borderId="38" xfId="0" applyNumberFormat="1" applyFont="1" applyFill="1" applyBorder="1" applyAlignment="1">
      <alignment horizontal="center" vertical="center"/>
    </xf>
    <xf numFmtId="0" fontId="30" fillId="0" borderId="43" xfId="0" applyFont="1" applyBorder="1" applyAlignment="1">
      <alignment horizontal="left" vertical="center"/>
    </xf>
    <xf numFmtId="0" fontId="30" fillId="0" borderId="39" xfId="0" applyFont="1" applyBorder="1" applyAlignment="1">
      <alignment horizontal="left" vertical="center"/>
    </xf>
    <xf numFmtId="0" fontId="30" fillId="0" borderId="0" xfId="0" applyFont="1" applyAlignment="1">
      <alignment vertical="center"/>
    </xf>
    <xf numFmtId="0" fontId="44" fillId="0" borderId="57" xfId="0" applyFont="1" applyBorder="1" applyAlignment="1">
      <alignment horizontal="left" vertical="center"/>
    </xf>
    <xf numFmtId="0" fontId="44" fillId="0" borderId="59" xfId="0" applyFont="1" applyBorder="1" applyAlignment="1">
      <alignment horizontal="left" vertical="center"/>
    </xf>
    <xf numFmtId="0" fontId="44" fillId="0" borderId="61" xfId="0" applyFont="1" applyBorder="1" applyAlignment="1">
      <alignment horizontal="left" vertical="center"/>
    </xf>
    <xf numFmtId="0" fontId="45" fillId="0" borderId="0" xfId="0" applyFont="1" applyAlignment="1">
      <alignment horizontal="center" vertical="center" wrapText="1"/>
    </xf>
    <xf numFmtId="0" fontId="45" fillId="0" borderId="50" xfId="0" applyFont="1" applyBorder="1" applyAlignment="1">
      <alignment horizontal="center" vertical="center" wrapText="1"/>
    </xf>
    <xf numFmtId="0" fontId="7" fillId="0" borderId="6" xfId="0" applyFont="1" applyBorder="1" applyAlignment="1">
      <alignment horizontal="center" vertical="center"/>
    </xf>
    <xf numFmtId="9" fontId="49" fillId="9" borderId="6" xfId="2" applyFont="1" applyFill="1" applyBorder="1" applyAlignment="1">
      <alignment horizontal="center" vertical="center" wrapText="1"/>
    </xf>
    <xf numFmtId="10" fontId="12" fillId="0" borderId="2" xfId="2" applyNumberFormat="1" applyFont="1" applyBorder="1" applyAlignment="1">
      <alignment horizontal="center" vertical="center" wrapText="1"/>
    </xf>
    <xf numFmtId="0" fontId="7" fillId="0" borderId="40" xfId="0" applyFont="1" applyBorder="1" applyAlignment="1">
      <alignment wrapText="1"/>
    </xf>
    <xf numFmtId="10" fontId="4" fillId="9" borderId="3" xfId="2" applyNumberFormat="1" applyFont="1" applyFill="1" applyBorder="1" applyAlignment="1">
      <alignment horizontal="center" vertical="center" wrapText="1"/>
    </xf>
    <xf numFmtId="0" fontId="7" fillId="0" borderId="49" xfId="0" applyFont="1" applyBorder="1" applyAlignment="1">
      <alignment vertical="center" wrapText="1"/>
    </xf>
    <xf numFmtId="0" fontId="7" fillId="0" borderId="3" xfId="0" applyFont="1" applyBorder="1" applyAlignment="1">
      <alignment wrapText="1"/>
    </xf>
    <xf numFmtId="0" fontId="5" fillId="0" borderId="41" xfId="0" applyFont="1" applyBorder="1" applyAlignment="1">
      <alignment vertical="center" wrapText="1"/>
    </xf>
    <xf numFmtId="0" fontId="0" fillId="0" borderId="19" xfId="0" applyBorder="1" applyAlignment="1">
      <alignment wrapText="1"/>
    </xf>
    <xf numFmtId="0" fontId="7" fillId="0" borderId="67" xfId="0" applyFont="1" applyBorder="1" applyAlignment="1">
      <alignment wrapText="1"/>
    </xf>
    <xf numFmtId="0" fontId="7" fillId="0" borderId="67" xfId="0" applyFont="1" applyBorder="1" applyAlignment="1">
      <alignment horizontal="center" vertical="center" wrapText="1"/>
    </xf>
    <xf numFmtId="9" fontId="7" fillId="0" borderId="67" xfId="2" applyFont="1" applyBorder="1" applyAlignment="1">
      <alignment horizontal="center" wrapText="1"/>
    </xf>
    <xf numFmtId="0" fontId="7" fillId="0" borderId="49" xfId="0" applyFont="1" applyBorder="1" applyAlignment="1">
      <alignment wrapText="1"/>
    </xf>
    <xf numFmtId="9" fontId="7" fillId="0" borderId="0" xfId="2" applyFont="1" applyBorder="1" applyAlignment="1">
      <alignment horizontal="center" wrapText="1"/>
    </xf>
    <xf numFmtId="0" fontId="7" fillId="0" borderId="50" xfId="0" applyFont="1" applyBorder="1" applyAlignment="1">
      <alignment wrapText="1"/>
    </xf>
    <xf numFmtId="0" fontId="7" fillId="0" borderId="8" xfId="0" applyFont="1" applyBorder="1" applyAlignment="1">
      <alignment wrapText="1"/>
    </xf>
    <xf numFmtId="0" fontId="7" fillId="0" borderId="8" xfId="0" applyFont="1" applyBorder="1" applyAlignment="1">
      <alignment horizontal="center" vertical="center" wrapText="1"/>
    </xf>
    <xf numFmtId="9" fontId="7" fillId="0" borderId="8" xfId="2" applyFont="1" applyBorder="1" applyAlignment="1">
      <alignment horizontal="center" wrapText="1"/>
    </xf>
    <xf numFmtId="0" fontId="7" fillId="0" borderId="41" xfId="0" applyFont="1" applyBorder="1" applyAlignment="1">
      <alignment wrapText="1"/>
    </xf>
    <xf numFmtId="0" fontId="51" fillId="5" borderId="7" xfId="0" applyFont="1" applyFill="1" applyBorder="1" applyAlignment="1">
      <alignment horizontal="center" vertical="center" wrapText="1"/>
    </xf>
    <xf numFmtId="0" fontId="51" fillId="5" borderId="20" xfId="0" applyFont="1" applyFill="1" applyBorder="1" applyAlignment="1">
      <alignment horizontal="center" vertical="center" wrapText="1"/>
    </xf>
    <xf numFmtId="0" fontId="51" fillId="4" borderId="20" xfId="0" applyFont="1" applyFill="1" applyBorder="1" applyAlignment="1">
      <alignment horizontal="center" vertical="center" wrapText="1"/>
    </xf>
    <xf numFmtId="0" fontId="51" fillId="4" borderId="14" xfId="0" applyFont="1" applyFill="1" applyBorder="1" applyAlignment="1">
      <alignment horizontal="center" vertical="center" wrapText="1"/>
    </xf>
    <xf numFmtId="0" fontId="52" fillId="0" borderId="1" xfId="0" applyFont="1" applyBorder="1" applyAlignment="1">
      <alignment horizontal="center" vertical="center" wrapText="1"/>
    </xf>
    <xf numFmtId="0" fontId="10" fillId="9" borderId="47" xfId="0" applyFont="1" applyFill="1" applyBorder="1" applyAlignment="1">
      <alignment horizontal="center" vertical="center" wrapText="1"/>
    </xf>
    <xf numFmtId="0" fontId="53" fillId="0" borderId="1" xfId="0" applyFont="1" applyBorder="1" applyAlignment="1">
      <alignment horizontal="center" vertical="center"/>
    </xf>
    <xf numFmtId="0" fontId="53" fillId="10" borderId="1" xfId="0" applyFont="1" applyFill="1" applyBorder="1" applyAlignment="1">
      <alignment horizontal="center" vertical="center"/>
    </xf>
    <xf numFmtId="0" fontId="53" fillId="0" borderId="32" xfId="0" applyFont="1" applyBorder="1" applyAlignment="1">
      <alignment horizontal="center" vertical="center"/>
    </xf>
    <xf numFmtId="0" fontId="55" fillId="9" borderId="38" xfId="0" applyFont="1" applyFill="1" applyBorder="1" applyAlignment="1">
      <alignment horizontal="center" vertical="center" wrapText="1"/>
    </xf>
    <xf numFmtId="0" fontId="7" fillId="9" borderId="38" xfId="0" applyFont="1" applyFill="1" applyBorder="1" applyAlignment="1">
      <alignment vertical="center" wrapText="1"/>
    </xf>
    <xf numFmtId="14" fontId="7" fillId="9" borderId="38" xfId="0" applyNumberFormat="1" applyFont="1" applyFill="1" applyBorder="1" applyAlignment="1">
      <alignment horizontal="center" vertical="center" wrapText="1"/>
    </xf>
    <xf numFmtId="0" fontId="7" fillId="9" borderId="38" xfId="0" applyFont="1" applyFill="1" applyBorder="1" applyAlignment="1">
      <alignment horizontal="left" vertical="center" wrapText="1"/>
    </xf>
    <xf numFmtId="9" fontId="7" fillId="9" borderId="38" xfId="2" applyFont="1" applyFill="1" applyBorder="1" applyAlignment="1">
      <alignment horizontal="center" vertical="center" wrapText="1"/>
    </xf>
    <xf numFmtId="0" fontId="7" fillId="9" borderId="39" xfId="0" applyFont="1" applyFill="1" applyBorder="1" applyAlignment="1">
      <alignment horizontal="center" vertical="center" wrapText="1"/>
    </xf>
    <xf numFmtId="9" fontId="56" fillId="9" borderId="38" xfId="2" applyFont="1" applyFill="1" applyBorder="1" applyAlignment="1">
      <alignment horizontal="center" vertical="center" wrapText="1"/>
    </xf>
    <xf numFmtId="0" fontId="52" fillId="0" borderId="41" xfId="0" applyFont="1" applyBorder="1" applyAlignment="1">
      <alignment horizontal="center" vertical="center" wrapText="1"/>
    </xf>
    <xf numFmtId="0" fontId="52" fillId="0" borderId="19" xfId="0" applyFont="1" applyBorder="1"/>
    <xf numFmtId="0" fontId="52" fillId="0" borderId="19" xfId="0" applyFont="1" applyBorder="1" applyAlignment="1">
      <alignment horizontal="center" vertical="center"/>
    </xf>
    <xf numFmtId="0" fontId="52" fillId="0" borderId="5" xfId="0" applyFont="1" applyBorder="1" applyAlignment="1">
      <alignment horizontal="center" vertical="center" wrapText="1"/>
    </xf>
    <xf numFmtId="0" fontId="52" fillId="0" borderId="1" xfId="0" applyFont="1" applyBorder="1"/>
    <xf numFmtId="0" fontId="52" fillId="0" borderId="1" xfId="0" applyFont="1" applyBorder="1" applyAlignment="1">
      <alignment horizontal="center" vertical="center"/>
    </xf>
    <xf numFmtId="0" fontId="54" fillId="0" borderId="49"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0" xfId="0" applyFont="1" applyAlignment="1">
      <alignment horizontal="center" vertical="center" wrapText="1"/>
    </xf>
    <xf numFmtId="0" fontId="7" fillId="9" borderId="43" xfId="0" applyFont="1" applyFill="1" applyBorder="1" applyAlignment="1">
      <alignment horizontal="center" vertical="center" wrapText="1"/>
    </xf>
    <xf numFmtId="0" fontId="51" fillId="5" borderId="73" xfId="0" applyFont="1" applyFill="1" applyBorder="1" applyAlignment="1">
      <alignment horizontal="center" vertical="center" wrapText="1"/>
    </xf>
    <xf numFmtId="0" fontId="51" fillId="5" borderId="14" xfId="0" applyFont="1" applyFill="1" applyBorder="1" applyAlignment="1">
      <alignment horizontal="center" vertical="center" wrapText="1"/>
    </xf>
    <xf numFmtId="0" fontId="7" fillId="0" borderId="13" xfId="0" applyFont="1" applyBorder="1"/>
    <xf numFmtId="0" fontId="7" fillId="0" borderId="18" xfId="0" applyFont="1" applyBorder="1"/>
    <xf numFmtId="0" fontId="7" fillId="9" borderId="14" xfId="0" applyFont="1" applyFill="1" applyBorder="1" applyAlignment="1">
      <alignment horizontal="center" vertical="center" wrapText="1"/>
    </xf>
    <xf numFmtId="0" fontId="57" fillId="0" borderId="32" xfId="0" applyFont="1" applyBorder="1" applyAlignment="1">
      <alignment horizontal="left" vertical="center" wrapText="1"/>
    </xf>
    <xf numFmtId="0" fontId="57" fillId="0" borderId="32" xfId="0" applyFont="1" applyBorder="1" applyAlignment="1">
      <alignment horizontal="justify" vertical="center" wrapText="1"/>
    </xf>
    <xf numFmtId="14" fontId="57" fillId="0" borderId="32" xfId="0" applyNumberFormat="1" applyFont="1" applyBorder="1" applyAlignment="1">
      <alignment horizontal="center" vertical="center" wrapText="1"/>
    </xf>
    <xf numFmtId="14" fontId="57" fillId="0" borderId="32" xfId="0" applyNumberFormat="1" applyFont="1" applyBorder="1" applyAlignment="1">
      <alignment horizontal="left" vertical="center" wrapText="1"/>
    </xf>
    <xf numFmtId="9" fontId="57" fillId="0" borderId="32" xfId="2" applyFont="1" applyBorder="1" applyAlignment="1">
      <alignment horizontal="center" vertical="center" wrapText="1"/>
    </xf>
    <xf numFmtId="9" fontId="57" fillId="0" borderId="32" xfId="2" applyFont="1" applyBorder="1" applyAlignment="1">
      <alignment horizontal="center" vertical="center"/>
    </xf>
    <xf numFmtId="9" fontId="57" fillId="0" borderId="32" xfId="0" applyNumberFormat="1" applyFont="1" applyBorder="1" applyAlignment="1">
      <alignment horizontal="center" vertical="center"/>
    </xf>
    <xf numFmtId="0" fontId="57" fillId="0" borderId="32" xfId="0" applyFont="1" applyBorder="1" applyAlignment="1">
      <alignment vertical="center" wrapText="1"/>
    </xf>
    <xf numFmtId="9" fontId="57" fillId="10" borderId="32" xfId="2" applyFont="1" applyFill="1" applyBorder="1" applyAlignment="1">
      <alignment horizontal="center" vertical="center" wrapText="1"/>
    </xf>
    <xf numFmtId="0" fontId="57" fillId="10" borderId="33" xfId="0" applyFont="1" applyFill="1" applyBorder="1" applyAlignment="1">
      <alignment horizontal="center" vertical="center"/>
    </xf>
    <xf numFmtId="0" fontId="57" fillId="0" borderId="1" xfId="0" applyFont="1" applyBorder="1" applyAlignment="1">
      <alignment horizontal="justify" vertical="center" wrapText="1"/>
    </xf>
    <xf numFmtId="14" fontId="57" fillId="0" borderId="1" xfId="0" applyNumberFormat="1" applyFont="1" applyBorder="1" applyAlignment="1">
      <alignment horizontal="center" vertical="center" wrapText="1"/>
    </xf>
    <xf numFmtId="14" fontId="57" fillId="0" borderId="1" xfId="0" applyNumberFormat="1" applyFont="1" applyBorder="1" applyAlignment="1">
      <alignment horizontal="left" vertical="center" wrapText="1"/>
    </xf>
    <xf numFmtId="0" fontId="57" fillId="0" borderId="1" xfId="0" applyFont="1" applyBorder="1" applyAlignment="1">
      <alignment horizontal="left" vertical="center" wrapText="1"/>
    </xf>
    <xf numFmtId="9" fontId="57" fillId="0" borderId="1" xfId="2" applyFont="1" applyBorder="1" applyAlignment="1">
      <alignment horizontal="center" vertical="center" wrapText="1"/>
    </xf>
    <xf numFmtId="9" fontId="57" fillId="0" borderId="1" xfId="2" applyFont="1" applyBorder="1" applyAlignment="1">
      <alignment horizontal="center" vertical="center"/>
    </xf>
    <xf numFmtId="9" fontId="57" fillId="0" borderId="1" xfId="0" applyNumberFormat="1" applyFont="1" applyBorder="1" applyAlignment="1">
      <alignment horizontal="center" vertical="center"/>
    </xf>
    <xf numFmtId="0" fontId="57" fillId="0" borderId="1" xfId="0" applyFont="1" applyBorder="1" applyAlignment="1">
      <alignment vertical="center" wrapText="1"/>
    </xf>
    <xf numFmtId="9" fontId="57" fillId="10" borderId="1" xfId="2" applyFont="1" applyFill="1" applyBorder="1" applyAlignment="1">
      <alignment horizontal="center" vertical="center" wrapText="1"/>
    </xf>
    <xf numFmtId="0" fontId="57" fillId="10" borderId="13" xfId="0" applyFont="1" applyFill="1" applyBorder="1" applyAlignment="1">
      <alignment horizontal="center" vertical="center"/>
    </xf>
    <xf numFmtId="14" fontId="57" fillId="0" borderId="1" xfId="0" applyNumberFormat="1" applyFont="1" applyBorder="1" applyAlignment="1">
      <alignment horizontal="center" vertical="center"/>
    </xf>
    <xf numFmtId="0" fontId="57" fillId="0" borderId="1" xfId="0" applyFont="1" applyBorder="1" applyAlignment="1">
      <alignment horizontal="justify" vertical="center"/>
    </xf>
    <xf numFmtId="0" fontId="58" fillId="0" borderId="1" xfId="0" applyFont="1" applyBorder="1" applyAlignment="1">
      <alignment horizontal="center" vertical="center"/>
    </xf>
    <xf numFmtId="0" fontId="57" fillId="0" borderId="1" xfId="0" applyFont="1" applyBorder="1" applyAlignment="1">
      <alignment horizontal="justify" wrapText="1"/>
    </xf>
    <xf numFmtId="14" fontId="58" fillId="0" borderId="1" xfId="0" applyNumberFormat="1" applyFont="1" applyBorder="1" applyAlignment="1">
      <alignment horizontal="center" vertical="center" wrapText="1"/>
    </xf>
    <xf numFmtId="0" fontId="57" fillId="0" borderId="1" xfId="0" applyFont="1" applyBorder="1" applyAlignment="1">
      <alignment horizontal="center" vertical="center"/>
    </xf>
    <xf numFmtId="0" fontId="57" fillId="0" borderId="1" xfId="0" applyFont="1" applyBorder="1" applyAlignment="1">
      <alignment horizontal="center" vertical="center" wrapText="1"/>
    </xf>
    <xf numFmtId="0" fontId="59" fillId="0" borderId="15" xfId="0" applyFont="1" applyBorder="1" applyAlignment="1">
      <alignment horizontal="center" vertical="center" wrapText="1"/>
    </xf>
    <xf numFmtId="0" fontId="59" fillId="0" borderId="31" xfId="0" applyFont="1" applyBorder="1" applyAlignment="1">
      <alignment horizontal="center" vertical="center" wrapText="1"/>
    </xf>
    <xf numFmtId="0" fontId="57" fillId="0" borderId="19" xfId="0" applyFont="1" applyBorder="1" applyAlignment="1">
      <alignment horizontal="left" vertical="center" wrapText="1"/>
    </xf>
    <xf numFmtId="9" fontId="57" fillId="10" borderId="19" xfId="2" applyFont="1" applyFill="1" applyBorder="1" applyAlignment="1">
      <alignment horizontal="center" vertical="center" wrapText="1"/>
    </xf>
    <xf numFmtId="0" fontId="53" fillId="0" borderId="19" xfId="0" applyFont="1" applyBorder="1" applyAlignment="1">
      <alignment horizontal="center" vertical="center"/>
    </xf>
    <xf numFmtId="0" fontId="7" fillId="0" borderId="74" xfId="0" applyFont="1" applyBorder="1" applyAlignment="1">
      <alignment horizontal="center" vertical="center" wrapText="1"/>
    </xf>
    <xf numFmtId="0" fontId="7" fillId="0" borderId="32" xfId="0" applyFont="1" applyBorder="1" applyAlignment="1">
      <alignment vertical="center"/>
    </xf>
    <xf numFmtId="0" fontId="7" fillId="0" borderId="33" xfId="0" applyFont="1" applyBorder="1" applyAlignment="1">
      <alignment vertical="center"/>
    </xf>
    <xf numFmtId="0" fontId="7" fillId="0" borderId="32" xfId="0" applyFont="1" applyBorder="1" applyAlignment="1">
      <alignment horizontal="center" vertical="center"/>
    </xf>
    <xf numFmtId="0" fontId="8" fillId="0" borderId="32" xfId="0" applyFont="1" applyBorder="1" applyAlignment="1">
      <alignment horizontal="center" vertical="center" wrapText="1"/>
    </xf>
    <xf numFmtId="0" fontId="9" fillId="0" borderId="32" xfId="0" applyFont="1" applyBorder="1" applyAlignment="1">
      <alignment horizontal="center" vertical="center" wrapText="1" readingOrder="1"/>
    </xf>
    <xf numFmtId="166" fontId="7" fillId="0" borderId="32" xfId="1" applyNumberFormat="1" applyFont="1" applyFill="1" applyBorder="1" applyAlignment="1">
      <alignment horizontal="center" vertical="center"/>
    </xf>
    <xf numFmtId="9" fontId="7" fillId="0" borderId="33" xfId="2" applyFont="1" applyFill="1" applyBorder="1" applyAlignment="1">
      <alignment horizontal="center" vertical="center"/>
    </xf>
    <xf numFmtId="0" fontId="57" fillId="10" borderId="1" xfId="0" applyFont="1" applyFill="1" applyBorder="1" applyAlignment="1">
      <alignment horizontal="left" vertical="center" wrapText="1"/>
    </xf>
    <xf numFmtId="14" fontId="57" fillId="10" borderId="1" xfId="0" applyNumberFormat="1" applyFont="1" applyFill="1" applyBorder="1" applyAlignment="1">
      <alignment horizontal="center" vertical="center" wrapText="1"/>
    </xf>
    <xf numFmtId="14" fontId="58" fillId="10" borderId="1" xfId="0" applyNumberFormat="1" applyFont="1" applyFill="1" applyBorder="1" applyAlignment="1">
      <alignment horizontal="center" vertical="center" wrapText="1"/>
    </xf>
    <xf numFmtId="0" fontId="57" fillId="10" borderId="1" xfId="0" applyFont="1" applyFill="1" applyBorder="1" applyAlignment="1">
      <alignment horizontal="center" vertical="center" wrapText="1"/>
    </xf>
    <xf numFmtId="0" fontId="57" fillId="0" borderId="32" xfId="0" applyFont="1" applyBorder="1" applyAlignment="1">
      <alignment horizontal="center" vertical="center"/>
    </xf>
    <xf numFmtId="0" fontId="57" fillId="10" borderId="32" xfId="0" applyFont="1" applyFill="1" applyBorder="1" applyAlignment="1">
      <alignment horizontal="center" vertical="center" wrapText="1"/>
    </xf>
    <xf numFmtId="10" fontId="58" fillId="0" borderId="1" xfId="0" applyNumberFormat="1" applyFont="1" applyBorder="1" applyAlignment="1">
      <alignment horizontal="center" vertical="center"/>
    </xf>
    <xf numFmtId="0" fontId="57" fillId="10" borderId="13" xfId="0" applyFont="1" applyFill="1" applyBorder="1" applyAlignment="1">
      <alignment horizontal="center" vertical="center" wrapText="1"/>
    </xf>
    <xf numFmtId="0" fontId="57" fillId="0" borderId="1" xfId="0" applyFont="1" applyBorder="1" applyAlignment="1">
      <alignment horizontal="left" vertical="center"/>
    </xf>
    <xf numFmtId="0" fontId="60" fillId="0" borderId="1" xfId="0" applyFont="1" applyBorder="1" applyAlignment="1">
      <alignment horizontal="left" vertical="center" wrapText="1"/>
    </xf>
    <xf numFmtId="14" fontId="60" fillId="10" borderId="1" xfId="0" applyNumberFormat="1" applyFont="1" applyFill="1" applyBorder="1" applyAlignment="1">
      <alignment horizontal="center" vertical="center"/>
    </xf>
    <xf numFmtId="0" fontId="60" fillId="10" borderId="1" xfId="0" applyFont="1" applyFill="1" applyBorder="1" applyAlignment="1">
      <alignment horizontal="left" vertical="center" wrapText="1"/>
    </xf>
    <xf numFmtId="0" fontId="60" fillId="10" borderId="1" xfId="0" applyFont="1" applyFill="1" applyBorder="1" applyAlignment="1">
      <alignment horizontal="center" vertical="center"/>
    </xf>
    <xf numFmtId="10" fontId="58" fillId="18" borderId="1" xfId="0" applyNumberFormat="1" applyFont="1" applyFill="1" applyBorder="1" applyAlignment="1">
      <alignment horizontal="center" vertical="center"/>
    </xf>
    <xf numFmtId="0" fontId="57" fillId="10" borderId="1" xfId="0" applyFont="1" applyFill="1" applyBorder="1" applyAlignment="1">
      <alignment horizontal="left" vertical="top" wrapText="1"/>
    </xf>
    <xf numFmtId="0" fontId="60" fillId="0" borderId="1" xfId="0" applyFont="1" applyBorder="1" applyAlignment="1">
      <alignment horizontal="center" vertical="center" wrapText="1"/>
    </xf>
    <xf numFmtId="14" fontId="57" fillId="10" borderId="1" xfId="0" applyNumberFormat="1" applyFont="1" applyFill="1" applyBorder="1" applyAlignment="1">
      <alignment horizontal="center" vertical="center"/>
    </xf>
    <xf numFmtId="0" fontId="58" fillId="0" borderId="32" xfId="0" applyFont="1" applyBorder="1" applyAlignment="1">
      <alignment horizontal="center" vertical="center" wrapText="1"/>
    </xf>
    <xf numFmtId="9" fontId="58" fillId="0" borderId="32" xfId="0" applyNumberFormat="1" applyFont="1" applyBorder="1" applyAlignment="1">
      <alignment horizontal="center" vertical="center"/>
    </xf>
    <xf numFmtId="0" fontId="57" fillId="0" borderId="33" xfId="0" applyFont="1" applyBorder="1" applyAlignment="1">
      <alignment horizontal="center" vertical="center" wrapText="1"/>
    </xf>
    <xf numFmtId="0" fontId="58" fillId="0" borderId="1" xfId="0" applyFont="1" applyBorder="1" applyAlignment="1">
      <alignment vertical="center" wrapText="1"/>
    </xf>
    <xf numFmtId="0" fontId="58" fillId="0" borderId="1" xfId="0" applyFont="1" applyBorder="1" applyAlignment="1">
      <alignment horizontal="left" vertical="center" wrapText="1"/>
    </xf>
    <xf numFmtId="0" fontId="58" fillId="0" borderId="1" xfId="0" applyFont="1" applyBorder="1" applyAlignment="1">
      <alignment horizontal="center" vertical="center" wrapText="1"/>
    </xf>
    <xf numFmtId="9" fontId="58" fillId="0" borderId="1" xfId="0" applyNumberFormat="1" applyFont="1" applyBorder="1" applyAlignment="1">
      <alignment horizontal="center" vertical="center"/>
    </xf>
    <xf numFmtId="0" fontId="57" fillId="0" borderId="2" xfId="0" applyFont="1" applyBorder="1" applyAlignment="1">
      <alignment horizontal="center" vertical="center" wrapText="1"/>
    </xf>
    <xf numFmtId="0" fontId="57" fillId="0" borderId="13" xfId="0" applyFont="1" applyBorder="1" applyAlignment="1">
      <alignment horizontal="center" vertical="center" wrapText="1"/>
    </xf>
    <xf numFmtId="14" fontId="58" fillId="0" borderId="1" xfId="0" applyNumberFormat="1" applyFont="1" applyBorder="1" applyAlignment="1">
      <alignment horizontal="left" vertical="center" wrapText="1"/>
    </xf>
    <xf numFmtId="9" fontId="57" fillId="0" borderId="1" xfId="0" applyNumberFormat="1" applyFont="1" applyBorder="1" applyAlignment="1">
      <alignment horizontal="center" vertical="center" wrapText="1"/>
    </xf>
    <xf numFmtId="0" fontId="57" fillId="10" borderId="3" xfId="0" applyFont="1" applyFill="1" applyBorder="1" applyAlignment="1">
      <alignment horizontal="left" vertical="center" wrapText="1"/>
    </xf>
    <xf numFmtId="0" fontId="57" fillId="0" borderId="32" xfId="0" applyFont="1" applyBorder="1" applyAlignment="1">
      <alignment horizontal="center" vertical="center" wrapText="1"/>
    </xf>
    <xf numFmtId="9" fontId="57" fillId="0" borderId="32" xfId="0" applyNumberFormat="1" applyFont="1" applyBorder="1" applyAlignment="1">
      <alignment horizontal="center" vertical="center" wrapText="1"/>
    </xf>
    <xf numFmtId="0" fontId="60" fillId="0" borderId="32" xfId="0" applyFont="1" applyBorder="1" applyAlignment="1">
      <alignment horizontal="center" vertical="center" wrapText="1"/>
    </xf>
    <xf numFmtId="0" fontId="59" fillId="0" borderId="21" xfId="0" applyFont="1" applyBorder="1" applyAlignment="1">
      <alignment horizontal="center" vertical="center" wrapText="1"/>
    </xf>
    <xf numFmtId="14" fontId="57" fillId="0" borderId="19" xfId="0" applyNumberFormat="1" applyFont="1" applyBorder="1" applyAlignment="1">
      <alignment horizontal="center" vertical="center"/>
    </xf>
    <xf numFmtId="0" fontId="57" fillId="0" borderId="19" xfId="0" applyFont="1" applyBorder="1" applyAlignment="1">
      <alignment horizontal="center" vertical="center"/>
    </xf>
    <xf numFmtId="10" fontId="58" fillId="0" borderId="19" xfId="0" applyNumberFormat="1" applyFont="1" applyBorder="1" applyAlignment="1">
      <alignment horizontal="center" vertical="center"/>
    </xf>
    <xf numFmtId="0" fontId="57" fillId="10" borderId="19" xfId="0" applyFont="1" applyFill="1" applyBorder="1" applyAlignment="1">
      <alignment horizontal="center" vertical="center" wrapText="1"/>
    </xf>
    <xf numFmtId="0" fontId="57" fillId="10" borderId="22" xfId="0" applyFont="1" applyFill="1" applyBorder="1" applyAlignment="1">
      <alignment horizontal="center" vertical="center" wrapText="1"/>
    </xf>
    <xf numFmtId="0" fontId="57" fillId="0" borderId="6" xfId="0" applyFont="1" applyBorder="1" applyAlignment="1">
      <alignment horizontal="left" vertical="center" wrapText="1"/>
    </xf>
    <xf numFmtId="0" fontId="57" fillId="0" borderId="19" xfId="0" applyFont="1" applyBorder="1" applyAlignment="1">
      <alignment horizontal="center" vertical="center" wrapText="1"/>
    </xf>
    <xf numFmtId="0" fontId="57" fillId="0" borderId="30" xfId="0" applyFont="1" applyBorder="1" applyAlignment="1">
      <alignment horizontal="center" vertical="center" wrapText="1"/>
    </xf>
    <xf numFmtId="0" fontId="57" fillId="0" borderId="2" xfId="0" applyFont="1" applyBorder="1" applyAlignment="1">
      <alignment horizontal="left" vertical="center" wrapText="1"/>
    </xf>
    <xf numFmtId="14" fontId="57" fillId="0" borderId="1" xfId="0" applyNumberFormat="1" applyFont="1" applyBorder="1" applyAlignment="1">
      <alignment horizontal="justify" vertical="center"/>
    </xf>
    <xf numFmtId="14" fontId="57" fillId="0" borderId="7" xfId="0" applyNumberFormat="1" applyFont="1" applyBorder="1" applyAlignment="1">
      <alignment horizontal="justify" vertical="center"/>
    </xf>
    <xf numFmtId="0" fontId="57" fillId="0" borderId="5" xfId="0" applyFont="1" applyBorder="1" applyAlignment="1">
      <alignment horizontal="left" vertical="center" wrapText="1"/>
    </xf>
    <xf numFmtId="0" fontId="57" fillId="0" borderId="7" xfId="0" applyFont="1" applyBorder="1" applyAlignment="1">
      <alignment horizontal="center" vertical="center"/>
    </xf>
    <xf numFmtId="9" fontId="57" fillId="0" borderId="2" xfId="0" applyNumberFormat="1" applyFont="1" applyBorder="1" applyAlignment="1">
      <alignment horizontal="center" vertical="center"/>
    </xf>
    <xf numFmtId="0" fontId="57" fillId="10" borderId="5" xfId="0" applyFont="1" applyFill="1" applyBorder="1" applyAlignment="1">
      <alignment horizontal="center" vertical="center" wrapText="1"/>
    </xf>
    <xf numFmtId="0" fontId="57" fillId="0" borderId="3" xfId="0" applyFont="1" applyBorder="1" applyAlignment="1">
      <alignment horizontal="center" vertical="center"/>
    </xf>
    <xf numFmtId="9" fontId="57" fillId="0" borderId="40" xfId="0" applyNumberFormat="1" applyFont="1" applyBorder="1" applyAlignment="1">
      <alignment horizontal="center" vertical="center"/>
    </xf>
    <xf numFmtId="0" fontId="57" fillId="0" borderId="7" xfId="0" applyFont="1" applyBorder="1" applyAlignment="1">
      <alignment horizontal="left" vertical="center" wrapText="1"/>
    </xf>
    <xf numFmtId="0" fontId="57" fillId="0" borderId="30" xfId="0" applyFont="1" applyBorder="1" applyAlignment="1">
      <alignment horizontal="left" vertical="center" wrapText="1"/>
    </xf>
    <xf numFmtId="14" fontId="57" fillId="0" borderId="19" xfId="0" applyNumberFormat="1" applyFont="1" applyBorder="1" applyAlignment="1">
      <alignment horizontal="justify" vertical="center"/>
    </xf>
    <xf numFmtId="14" fontId="57" fillId="0" borderId="8" xfId="0" applyNumberFormat="1" applyFont="1" applyBorder="1" applyAlignment="1">
      <alignment horizontal="justify" vertical="center"/>
    </xf>
    <xf numFmtId="0" fontId="60" fillId="0" borderId="41" xfId="0" applyFont="1" applyBorder="1" applyAlignment="1">
      <alignment horizontal="left" vertical="center" wrapText="1"/>
    </xf>
    <xf numFmtId="0" fontId="57" fillId="10" borderId="49" xfId="0" applyFont="1" applyFill="1" applyBorder="1" applyAlignment="1">
      <alignment horizontal="center" vertical="center" wrapText="1"/>
    </xf>
    <xf numFmtId="0" fontId="57" fillId="10" borderId="3" xfId="0" applyFont="1" applyFill="1" applyBorder="1" applyAlignment="1">
      <alignment horizontal="center" vertical="center" wrapText="1"/>
    </xf>
    <xf numFmtId="0" fontId="57" fillId="0" borderId="49" xfId="0" applyFont="1" applyBorder="1" applyAlignment="1">
      <alignment horizontal="left" vertical="center" wrapText="1"/>
    </xf>
    <xf numFmtId="14" fontId="57" fillId="0" borderId="3" xfId="0" applyNumberFormat="1" applyFont="1" applyBorder="1" applyAlignment="1">
      <alignment horizontal="justify" vertical="center"/>
    </xf>
    <xf numFmtId="0" fontId="57" fillId="0" borderId="2" xfId="0" applyFont="1" applyBorder="1" applyAlignment="1">
      <alignment horizontal="center" vertical="center"/>
    </xf>
    <xf numFmtId="9" fontId="57" fillId="0" borderId="7" xfId="0" applyNumberFormat="1" applyFont="1" applyBorder="1" applyAlignment="1">
      <alignment horizontal="center" vertical="center"/>
    </xf>
    <xf numFmtId="14" fontId="57" fillId="10" borderId="6" xfId="0" applyNumberFormat="1" applyFont="1" applyFill="1" applyBorder="1" applyAlignment="1">
      <alignment horizontal="justify" vertical="center" wrapText="1"/>
    </xf>
    <xf numFmtId="0" fontId="57" fillId="10" borderId="50" xfId="0" applyFont="1" applyFill="1" applyBorder="1" applyAlignment="1">
      <alignment horizontal="center" vertical="center" wrapText="1"/>
    </xf>
    <xf numFmtId="0" fontId="57" fillId="0" borderId="3" xfId="0" applyFont="1" applyBorder="1" applyAlignment="1">
      <alignment horizontal="center" vertical="center" wrapText="1"/>
    </xf>
    <xf numFmtId="14" fontId="57" fillId="0" borderId="5" xfId="0" applyNumberFormat="1" applyFont="1" applyBorder="1" applyAlignment="1">
      <alignment horizontal="center" vertical="center"/>
    </xf>
    <xf numFmtId="0" fontId="57" fillId="0" borderId="5" xfId="0" applyFont="1" applyBorder="1" applyAlignment="1">
      <alignment horizontal="center" vertical="center"/>
    </xf>
    <xf numFmtId="0" fontId="57" fillId="0" borderId="66" xfId="0" applyFont="1" applyBorder="1" applyAlignment="1">
      <alignment horizontal="left" vertical="center" wrapText="1"/>
    </xf>
    <xf numFmtId="14" fontId="57" fillId="0" borderId="41" xfId="0" applyNumberFormat="1" applyFont="1" applyBorder="1" applyAlignment="1">
      <alignment horizontal="center" vertical="center"/>
    </xf>
    <xf numFmtId="9" fontId="57" fillId="0" borderId="5" xfId="0" applyNumberFormat="1" applyFont="1" applyBorder="1" applyAlignment="1">
      <alignment horizontal="center" vertical="center"/>
    </xf>
    <xf numFmtId="14" fontId="57" fillId="10" borderId="3" xfId="0" applyNumberFormat="1" applyFont="1" applyFill="1" applyBorder="1" applyAlignment="1">
      <alignment horizontal="center" vertical="center" wrapText="1"/>
    </xf>
    <xf numFmtId="9" fontId="57" fillId="10" borderId="3" xfId="2" applyFont="1" applyFill="1" applyBorder="1" applyAlignment="1">
      <alignment horizontal="center" vertical="center" wrapText="1"/>
    </xf>
    <xf numFmtId="0" fontId="57" fillId="0" borderId="42" xfId="0" applyFont="1" applyBorder="1" applyAlignment="1">
      <alignment horizontal="left" vertical="center" wrapText="1"/>
    </xf>
    <xf numFmtId="14" fontId="57" fillId="0" borderId="72" xfId="0" applyNumberFormat="1" applyFont="1" applyBorder="1" applyAlignment="1">
      <alignment horizontal="justify" vertical="center"/>
    </xf>
    <xf numFmtId="14" fontId="57" fillId="0" borderId="25" xfId="0" applyNumberFormat="1" applyFont="1" applyBorder="1" applyAlignment="1">
      <alignment horizontal="justify" vertical="center"/>
    </xf>
    <xf numFmtId="0" fontId="57" fillId="0" borderId="72" xfId="0" applyFont="1" applyBorder="1" applyAlignment="1">
      <alignment horizontal="left" vertical="center" wrapText="1"/>
    </xf>
    <xf numFmtId="0" fontId="57" fillId="0" borderId="52" xfId="0" applyFont="1" applyBorder="1" applyAlignment="1">
      <alignment horizontal="left" vertical="center" wrapText="1"/>
    </xf>
    <xf numFmtId="0" fontId="57" fillId="0" borderId="72" xfId="0" applyFont="1" applyBorder="1" applyAlignment="1">
      <alignment horizontal="center" vertical="center"/>
    </xf>
    <xf numFmtId="9" fontId="57" fillId="0" borderId="72" xfId="0" applyNumberFormat="1" applyFont="1" applyBorder="1" applyAlignment="1">
      <alignment horizontal="center" vertical="center"/>
    </xf>
    <xf numFmtId="14" fontId="57" fillId="0" borderId="0" xfId="0" applyNumberFormat="1" applyFont="1" applyAlignment="1">
      <alignment horizontal="justify" vertical="center"/>
    </xf>
    <xf numFmtId="0" fontId="57" fillId="0" borderId="0" xfId="0" applyFont="1" applyAlignment="1">
      <alignment horizontal="center" vertical="center"/>
    </xf>
    <xf numFmtId="0" fontId="57" fillId="0" borderId="0" xfId="0" applyFont="1" applyAlignment="1">
      <alignment horizontal="left" vertical="center" wrapText="1"/>
    </xf>
    <xf numFmtId="0" fontId="57" fillId="10" borderId="36" xfId="0" applyFont="1" applyFill="1" applyBorder="1" applyAlignment="1">
      <alignment horizontal="center" vertical="center" wrapText="1"/>
    </xf>
    <xf numFmtId="9" fontId="57" fillId="0" borderId="0" xfId="0" applyNumberFormat="1" applyFont="1" applyAlignment="1">
      <alignment horizontal="center" vertical="center"/>
    </xf>
    <xf numFmtId="0" fontId="57" fillId="10" borderId="0" xfId="0" applyFont="1" applyFill="1" applyAlignment="1">
      <alignment horizontal="left" vertical="center" wrapText="1"/>
    </xf>
    <xf numFmtId="0" fontId="57" fillId="0" borderId="0" xfId="0" applyFont="1" applyAlignment="1">
      <alignment horizontal="center" vertical="center" wrapText="1"/>
    </xf>
    <xf numFmtId="0" fontId="57" fillId="10" borderId="19" xfId="0" applyFont="1" applyFill="1" applyBorder="1" applyAlignment="1">
      <alignment horizontal="left" vertical="center" wrapText="1"/>
    </xf>
    <xf numFmtId="14" fontId="57" fillId="10" borderId="19" xfId="0" applyNumberFormat="1" applyFont="1" applyFill="1" applyBorder="1" applyAlignment="1">
      <alignment horizontal="center" vertical="center" wrapText="1"/>
    </xf>
    <xf numFmtId="14" fontId="57" fillId="10" borderId="2" xfId="0" applyNumberFormat="1" applyFont="1" applyFill="1" applyBorder="1" applyAlignment="1">
      <alignment horizontal="center" vertical="center" wrapText="1"/>
    </xf>
    <xf numFmtId="0" fontId="57" fillId="10" borderId="5" xfId="0" applyFont="1" applyFill="1" applyBorder="1" applyAlignment="1">
      <alignment horizontal="left" vertical="center" wrapText="1"/>
    </xf>
    <xf numFmtId="0" fontId="64" fillId="0" borderId="1" xfId="0" applyFont="1" applyBorder="1" applyAlignment="1">
      <alignment horizontal="center" vertical="center" wrapText="1"/>
    </xf>
    <xf numFmtId="0" fontId="57" fillId="0" borderId="41" xfId="0" applyFont="1" applyBorder="1" applyAlignment="1">
      <alignment horizontal="left" vertical="center" wrapText="1"/>
    </xf>
    <xf numFmtId="14" fontId="57" fillId="0" borderId="7" xfId="0" applyNumberFormat="1" applyFont="1" applyBorder="1" applyAlignment="1">
      <alignment horizontal="center" vertical="center" wrapText="1"/>
    </xf>
    <xf numFmtId="0" fontId="61" fillId="0" borderId="1" xfId="0" applyFont="1" applyBorder="1" applyAlignment="1">
      <alignment horizontal="center" vertical="center" wrapText="1"/>
    </xf>
    <xf numFmtId="14" fontId="58" fillId="0" borderId="6" xfId="0" applyNumberFormat="1" applyFont="1" applyBorder="1" applyAlignment="1">
      <alignment horizontal="center" vertical="center" wrapText="1"/>
    </xf>
    <xf numFmtId="0" fontId="57" fillId="10" borderId="32" xfId="0" applyFont="1" applyFill="1" applyBorder="1" applyAlignment="1">
      <alignment horizontal="left" vertical="center" wrapText="1"/>
    </xf>
    <xf numFmtId="14" fontId="57" fillId="10" borderId="32" xfId="0" applyNumberFormat="1" applyFont="1" applyFill="1" applyBorder="1" applyAlignment="1">
      <alignment horizontal="center" vertical="center" wrapText="1"/>
    </xf>
    <xf numFmtId="0" fontId="65" fillId="0" borderId="1" xfId="0" applyFont="1" applyBorder="1" applyAlignment="1">
      <alignment horizontal="center" vertical="center" textRotation="90" wrapText="1"/>
    </xf>
    <xf numFmtId="0" fontId="66" fillId="0" borderId="1" xfId="0" applyFont="1" applyBorder="1" applyAlignment="1">
      <alignment horizontal="center" vertical="center" textRotation="90" wrapText="1"/>
    </xf>
    <xf numFmtId="9" fontId="30" fillId="0" borderId="1" xfId="2" applyFont="1" applyBorder="1" applyAlignment="1">
      <alignment horizontal="center" vertical="center"/>
    </xf>
    <xf numFmtId="10" fontId="40" fillId="10" borderId="1" xfId="2" applyNumberFormat="1" applyFont="1" applyFill="1" applyBorder="1" applyAlignment="1">
      <alignment horizontal="center" vertical="center"/>
    </xf>
    <xf numFmtId="10" fontId="30" fillId="0" borderId="1" xfId="0" applyNumberFormat="1" applyFont="1" applyBorder="1" applyAlignment="1">
      <alignment horizontal="center" vertical="center"/>
    </xf>
    <xf numFmtId="0" fontId="33" fillId="0" borderId="15" xfId="0" applyFont="1" applyBorder="1" applyAlignment="1">
      <alignment horizontal="center" vertical="center"/>
    </xf>
    <xf numFmtId="0" fontId="66" fillId="0" borderId="13" xfId="0" applyFont="1" applyBorder="1" applyAlignment="1">
      <alignment horizontal="center" vertical="center" textRotation="90" wrapText="1"/>
    </xf>
    <xf numFmtId="0" fontId="41" fillId="0" borderId="13" xfId="0" applyFont="1" applyBorder="1" applyAlignment="1">
      <alignment horizontal="center" vertical="center" wrapText="1"/>
    </xf>
    <xf numFmtId="0" fontId="50" fillId="0" borderId="0" xfId="0" applyFont="1"/>
    <xf numFmtId="0" fontId="64" fillId="6" borderId="15" xfId="0" applyFont="1" applyFill="1" applyBorder="1" applyAlignment="1">
      <alignment horizontal="center" vertical="center" wrapText="1"/>
    </xf>
    <xf numFmtId="0" fontId="68" fillId="7" borderId="1" xfId="0" applyFont="1" applyFill="1" applyBorder="1" applyAlignment="1">
      <alignment horizontal="center" vertical="center" wrapText="1"/>
    </xf>
    <xf numFmtId="0" fontId="68" fillId="0" borderId="1" xfId="0" applyFont="1" applyBorder="1" applyAlignment="1">
      <alignment horizontal="center" vertical="center" wrapText="1"/>
    </xf>
    <xf numFmtId="0" fontId="68" fillId="0" borderId="13" xfId="0" applyFont="1" applyBorder="1" applyAlignment="1">
      <alignment horizontal="center" vertical="center" wrapText="1"/>
    </xf>
    <xf numFmtId="0" fontId="64" fillId="0" borderId="13" xfId="0" applyFont="1" applyBorder="1" applyAlignment="1">
      <alignment horizontal="center" vertical="center" wrapText="1"/>
    </xf>
    <xf numFmtId="0" fontId="64" fillId="7" borderId="1" xfId="0" applyFont="1" applyFill="1" applyBorder="1" applyAlignment="1">
      <alignment horizontal="center" vertical="center" wrapText="1"/>
    </xf>
    <xf numFmtId="0" fontId="64" fillId="6" borderId="16" xfId="0" applyFont="1" applyFill="1" applyBorder="1" applyAlignment="1">
      <alignment horizontal="center" vertical="center" wrapText="1"/>
    </xf>
    <xf numFmtId="0" fontId="68" fillId="0" borderId="20" xfId="0" applyFont="1" applyBorder="1" applyAlignment="1">
      <alignment horizontal="center" vertical="center" wrapText="1"/>
    </xf>
    <xf numFmtId="0" fontId="68" fillId="7" borderId="20" xfId="0" applyFont="1" applyFill="1" applyBorder="1" applyAlignment="1">
      <alignment horizontal="center" vertical="center" wrapText="1"/>
    </xf>
    <xf numFmtId="0" fontId="64" fillId="0" borderId="20" xfId="0" applyFont="1" applyBorder="1" applyAlignment="1">
      <alignment horizontal="center" vertical="center" wrapText="1"/>
    </xf>
    <xf numFmtId="0" fontId="64" fillId="0" borderId="14" xfId="0" applyFont="1" applyBorder="1" applyAlignment="1">
      <alignment horizontal="center" vertical="center" wrapText="1"/>
    </xf>
    <xf numFmtId="0" fontId="71" fillId="8" borderId="31" xfId="0" applyFont="1" applyFill="1" applyBorder="1" applyAlignment="1">
      <alignment horizontal="center" vertical="center" wrapText="1"/>
    </xf>
    <xf numFmtId="0" fontId="71" fillId="8" borderId="32" xfId="0" applyFont="1" applyFill="1" applyBorder="1" applyAlignment="1">
      <alignment horizontal="center" vertical="center" wrapText="1"/>
    </xf>
    <xf numFmtId="0" fontId="71" fillId="8" borderId="33" xfId="0" applyFont="1" applyFill="1" applyBorder="1" applyAlignment="1">
      <alignment horizontal="center" vertical="center" wrapText="1"/>
    </xf>
    <xf numFmtId="0" fontId="57" fillId="0" borderId="22" xfId="0" applyFont="1" applyBorder="1" applyAlignment="1">
      <alignment horizontal="left" vertical="center" wrapText="1"/>
    </xf>
    <xf numFmtId="0" fontId="57" fillId="0" borderId="13" xfId="0" applyFont="1" applyBorder="1" applyAlignment="1">
      <alignment horizontal="left" vertical="center" wrapText="1"/>
    </xf>
    <xf numFmtId="0" fontId="57" fillId="0" borderId="13" xfId="0" applyFont="1" applyBorder="1" applyAlignment="1">
      <alignment horizontal="left" vertical="center"/>
    </xf>
    <xf numFmtId="0" fontId="57" fillId="0" borderId="13" xfId="0" applyFont="1" applyBorder="1" applyAlignment="1">
      <alignment horizontal="left"/>
    </xf>
    <xf numFmtId="0" fontId="57" fillId="0" borderId="13" xfId="0" applyFont="1" applyBorder="1" applyAlignment="1">
      <alignment horizontal="left" wrapText="1"/>
    </xf>
    <xf numFmtId="0" fontId="60" fillId="0" borderId="13" xfId="0" applyFont="1" applyBorder="1" applyAlignment="1">
      <alignment horizontal="left" vertical="center" wrapText="1"/>
    </xf>
    <xf numFmtId="0" fontId="57" fillId="0" borderId="13" xfId="0" applyFont="1" applyBorder="1" applyAlignment="1">
      <alignment vertical="center" wrapText="1"/>
    </xf>
    <xf numFmtId="0" fontId="57" fillId="10" borderId="13" xfId="0" applyFont="1" applyFill="1" applyBorder="1" applyAlignment="1">
      <alignment horizontal="left" wrapText="1"/>
    </xf>
    <xf numFmtId="0" fontId="60" fillId="0" borderId="13" xfId="0" applyFont="1" applyBorder="1" applyAlignment="1">
      <alignment horizontal="left" wrapText="1"/>
    </xf>
    <xf numFmtId="0" fontId="57" fillId="0" borderId="14" xfId="0" applyFont="1" applyBorder="1" applyAlignment="1">
      <alignment horizontal="left" wrapText="1"/>
    </xf>
    <xf numFmtId="0" fontId="64" fillId="0" borderId="22" xfId="0" applyFont="1" applyBorder="1" applyAlignment="1">
      <alignment horizontal="left" vertical="center" wrapText="1" indent="1"/>
    </xf>
    <xf numFmtId="0" fontId="57" fillId="0" borderId="13" xfId="0" applyFont="1" applyBorder="1" applyAlignment="1">
      <alignment wrapText="1"/>
    </xf>
    <xf numFmtId="0" fontId="64" fillId="0" borderId="13" xfId="0" applyFont="1" applyBorder="1" applyAlignment="1">
      <alignment horizontal="left" vertical="center" wrapText="1" indent="1"/>
    </xf>
    <xf numFmtId="0" fontId="64" fillId="0" borderId="14" xfId="0" applyFont="1" applyBorder="1" applyAlignment="1">
      <alignment horizontal="left" vertical="center" wrapText="1" indent="1"/>
    </xf>
    <xf numFmtId="0" fontId="73" fillId="0" borderId="9" xfId="0" applyFont="1" applyBorder="1" applyAlignment="1">
      <alignment horizontal="center" vertical="center"/>
    </xf>
    <xf numFmtId="0" fontId="73" fillId="0" borderId="10" xfId="0" applyFont="1" applyBorder="1" applyAlignment="1">
      <alignment horizontal="center" vertical="center"/>
    </xf>
    <xf numFmtId="0" fontId="57" fillId="0" borderId="17" xfId="0" applyFont="1" applyBorder="1" applyAlignment="1">
      <alignment horizontal="left" vertical="center" wrapText="1"/>
    </xf>
    <xf numFmtId="0" fontId="57" fillId="0" borderId="13" xfId="0" applyFont="1" applyBorder="1" applyAlignment="1">
      <alignment horizontal="left" vertical="center" wrapText="1" indent="1"/>
    </xf>
    <xf numFmtId="0" fontId="67" fillId="8" borderId="31" xfId="0" applyFont="1" applyFill="1" applyBorder="1" applyAlignment="1">
      <alignment horizontal="center" vertical="center"/>
    </xf>
    <xf numFmtId="0" fontId="67" fillId="8" borderId="32" xfId="0" applyFont="1" applyFill="1" applyBorder="1" applyAlignment="1">
      <alignment horizontal="center" vertical="center"/>
    </xf>
    <xf numFmtId="0" fontId="67" fillId="8" borderId="33" xfId="0" applyFont="1" applyFill="1" applyBorder="1" applyAlignment="1">
      <alignment horizontal="center" vertical="center"/>
    </xf>
    <xf numFmtId="0" fontId="64" fillId="0" borderId="15" xfId="0" applyFont="1" applyBorder="1" applyAlignment="1">
      <alignment horizontal="center"/>
    </xf>
    <xf numFmtId="49" fontId="64" fillId="0" borderId="1" xfId="0" applyNumberFormat="1" applyFont="1" applyBorder="1" applyAlignment="1">
      <alignment horizontal="center"/>
    </xf>
    <xf numFmtId="14" fontId="64" fillId="0" borderId="1" xfId="0" applyNumberFormat="1" applyFont="1" applyBorder="1" applyAlignment="1">
      <alignment horizontal="center"/>
    </xf>
    <xf numFmtId="0" fontId="64" fillId="0" borderId="1" xfId="0" applyFont="1" applyBorder="1" applyAlignment="1">
      <alignment horizontal="center"/>
    </xf>
    <xf numFmtId="0" fontId="64" fillId="0" borderId="13" xfId="0" applyFont="1" applyBorder="1" applyAlignment="1">
      <alignment horizontal="center"/>
    </xf>
    <xf numFmtId="0" fontId="64" fillId="0" borderId="15" xfId="0" applyFont="1" applyBorder="1"/>
    <xf numFmtId="49" fontId="64" fillId="0" borderId="1" xfId="0" applyNumberFormat="1" applyFont="1" applyBorder="1"/>
    <xf numFmtId="0" fontId="64" fillId="0" borderId="1" xfId="0" applyFont="1" applyBorder="1"/>
    <xf numFmtId="0" fontId="64" fillId="0" borderId="13" xfId="0" applyFont="1" applyBorder="1"/>
    <xf numFmtId="9" fontId="57" fillId="10" borderId="19" xfId="0" applyNumberFormat="1" applyFont="1" applyFill="1" applyBorder="1" applyAlignment="1">
      <alignment horizontal="center" vertical="center" wrapText="1"/>
    </xf>
    <xf numFmtId="9" fontId="57" fillId="10" borderId="1" xfId="0" applyNumberFormat="1" applyFont="1" applyFill="1" applyBorder="1" applyAlignment="1">
      <alignment horizontal="center" vertical="center" wrapText="1"/>
    </xf>
    <xf numFmtId="0" fontId="0" fillId="10" borderId="0" xfId="0" applyFill="1" applyAlignment="1">
      <alignment vertical="center" wrapText="1"/>
    </xf>
    <xf numFmtId="14" fontId="57" fillId="10" borderId="6" xfId="0" applyNumberFormat="1" applyFont="1" applyFill="1" applyBorder="1" applyAlignment="1">
      <alignment horizontal="justify" vertical="center"/>
    </xf>
    <xf numFmtId="14" fontId="57" fillId="10" borderId="1" xfId="0" applyNumberFormat="1" applyFont="1" applyFill="1" applyBorder="1" applyAlignment="1">
      <alignment horizontal="justify" vertical="center"/>
    </xf>
    <xf numFmtId="0" fontId="4" fillId="8" borderId="20" xfId="0" applyFont="1" applyFill="1" applyBorder="1" applyAlignment="1">
      <alignment horizontal="center" vertical="center"/>
    </xf>
    <xf numFmtId="14" fontId="4" fillId="8" borderId="13" xfId="0" applyNumberFormat="1" applyFont="1" applyFill="1" applyBorder="1" applyAlignment="1">
      <alignment horizontal="center" vertical="center"/>
    </xf>
    <xf numFmtId="0" fontId="7" fillId="0" borderId="1" xfId="0" applyFont="1" applyBorder="1" applyAlignment="1">
      <alignment vertical="center"/>
    </xf>
    <xf numFmtId="14" fontId="7" fillId="0" borderId="1" xfId="0" applyNumberFormat="1" applyFont="1" applyBorder="1" applyAlignment="1">
      <alignment vertical="center"/>
    </xf>
    <xf numFmtId="14" fontId="7" fillId="10" borderId="1" xfId="0" applyNumberFormat="1" applyFont="1" applyFill="1" applyBorder="1" applyAlignment="1">
      <alignment vertical="center"/>
    </xf>
    <xf numFmtId="0" fontId="7" fillId="10" borderId="1" xfId="0" applyFont="1" applyFill="1" applyBorder="1" applyAlignment="1">
      <alignment vertical="center"/>
    </xf>
    <xf numFmtId="0" fontId="7" fillId="10" borderId="32" xfId="0" applyFont="1" applyFill="1" applyBorder="1" applyAlignment="1">
      <alignment horizontal="center" vertical="center"/>
    </xf>
    <xf numFmtId="14" fontId="7" fillId="16" borderId="20" xfId="0" applyNumberFormat="1" applyFont="1" applyFill="1" applyBorder="1" applyAlignment="1">
      <alignment vertical="center"/>
    </xf>
    <xf numFmtId="14" fontId="7" fillId="10" borderId="1"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14" fontId="7" fillId="0" borderId="1" xfId="0" applyNumberFormat="1" applyFont="1" applyBorder="1" applyAlignment="1">
      <alignment horizontal="center" vertical="center"/>
    </xf>
    <xf numFmtId="0" fontId="7" fillId="16" borderId="20" xfId="0" applyFont="1" applyFill="1" applyBorder="1" applyAlignment="1">
      <alignment vertical="center" wrapText="1"/>
    </xf>
    <xf numFmtId="0" fontId="7" fillId="10" borderId="21" xfId="0" applyFont="1" applyFill="1" applyBorder="1" applyAlignment="1">
      <alignment horizontal="center" vertical="center"/>
    </xf>
    <xf numFmtId="0" fontId="7" fillId="10" borderId="1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6" xfId="0" applyFont="1" applyFill="1" applyBorder="1" applyAlignment="1">
      <alignment horizontal="center" vertical="center"/>
    </xf>
    <xf numFmtId="0" fontId="7" fillId="10" borderId="19" xfId="0" applyFont="1" applyFill="1" applyBorder="1" applyAlignment="1">
      <alignment horizontal="center" vertical="center"/>
    </xf>
    <xf numFmtId="0" fontId="7" fillId="16" borderId="37" xfId="0" applyFont="1" applyFill="1" applyBorder="1" applyAlignment="1">
      <alignment horizontal="center" vertical="center"/>
    </xf>
    <xf numFmtId="0" fontId="7" fillId="16" borderId="3" xfId="0" applyFont="1" applyFill="1" applyBorder="1" applyAlignment="1">
      <alignment horizontal="center" vertical="center"/>
    </xf>
    <xf numFmtId="14" fontId="7" fillId="16" borderId="3" xfId="0" applyNumberFormat="1" applyFont="1" applyFill="1" applyBorder="1" applyAlignment="1">
      <alignment horizontal="center" vertical="center"/>
    </xf>
    <xf numFmtId="14" fontId="7" fillId="10" borderId="19" xfId="0" applyNumberFormat="1" applyFont="1" applyFill="1" applyBorder="1" applyAlignment="1">
      <alignment horizontal="center" vertical="center"/>
    </xf>
    <xf numFmtId="0" fontId="74" fillId="0" borderId="0" xfId="0" applyFont="1"/>
    <xf numFmtId="0" fontId="74" fillId="0" borderId="1" xfId="0" applyFont="1" applyBorder="1" applyAlignment="1">
      <alignment vertical="center" wrapText="1"/>
    </xf>
    <xf numFmtId="0" fontId="60" fillId="10" borderId="19" xfId="0" applyFont="1" applyFill="1" applyBorder="1" applyAlignment="1">
      <alignment horizontal="left" vertical="center" wrapText="1"/>
    </xf>
    <xf numFmtId="0" fontId="61" fillId="10" borderId="19" xfId="0" applyFont="1" applyFill="1" applyBorder="1" applyAlignment="1">
      <alignment horizontal="center" vertical="center"/>
    </xf>
    <xf numFmtId="0" fontId="57" fillId="10" borderId="1" xfId="0" applyFont="1" applyFill="1" applyBorder="1" applyAlignment="1">
      <alignment horizontal="center" vertical="center"/>
    </xf>
    <xf numFmtId="0" fontId="57" fillId="10" borderId="1" xfId="0" applyFont="1" applyFill="1" applyBorder="1" applyAlignment="1">
      <alignment horizontal="left" vertical="center"/>
    </xf>
    <xf numFmtId="0" fontId="53" fillId="10" borderId="19" xfId="0" applyFont="1" applyFill="1" applyBorder="1" applyAlignment="1">
      <alignment horizontal="center" vertical="center"/>
    </xf>
    <xf numFmtId="0" fontId="53" fillId="10" borderId="32" xfId="0" applyFont="1" applyFill="1" applyBorder="1" applyAlignment="1">
      <alignment horizontal="center" vertical="center"/>
    </xf>
    <xf numFmtId="14" fontId="58" fillId="10" borderId="32" xfId="0" applyNumberFormat="1" applyFont="1" applyFill="1" applyBorder="1" applyAlignment="1">
      <alignment horizontal="center" vertical="center" wrapText="1"/>
    </xf>
    <xf numFmtId="0" fontId="58" fillId="10" borderId="1" xfId="0" applyFont="1" applyFill="1" applyBorder="1" applyAlignment="1">
      <alignment horizontal="left" vertical="center" wrapText="1"/>
    </xf>
    <xf numFmtId="0" fontId="58" fillId="10" borderId="1" xfId="0" applyFont="1" applyFill="1" applyBorder="1" applyAlignment="1">
      <alignment horizontal="center" vertical="center"/>
    </xf>
    <xf numFmtId="0" fontId="58" fillId="10" borderId="1" xfId="0" applyFont="1" applyFill="1" applyBorder="1" applyAlignment="1">
      <alignment horizontal="center" vertical="center" wrapText="1"/>
    </xf>
    <xf numFmtId="0" fontId="59" fillId="0" borderId="34" xfId="0" applyFont="1" applyBorder="1" applyAlignment="1">
      <alignment horizontal="center" vertical="center" wrapText="1"/>
    </xf>
    <xf numFmtId="0" fontId="7" fillId="19" borderId="1" xfId="0" applyFont="1" applyFill="1" applyBorder="1" applyAlignment="1">
      <alignment horizontal="center" vertical="center"/>
    </xf>
    <xf numFmtId="0" fontId="17" fillId="0" borderId="71" xfId="12" applyFont="1" applyBorder="1" applyAlignment="1">
      <alignment horizontal="left" vertical="center" wrapText="1"/>
    </xf>
    <xf numFmtId="0" fontId="7" fillId="9" borderId="69" xfId="0" applyFont="1" applyFill="1" applyBorder="1" applyAlignment="1">
      <alignment horizontal="left" vertical="center" wrapText="1"/>
    </xf>
    <xf numFmtId="0" fontId="16" fillId="0" borderId="68" xfId="12" applyBorder="1" applyAlignment="1">
      <alignment horizontal="left" vertical="center" wrapText="1"/>
    </xf>
    <xf numFmtId="0" fontId="16" fillId="0" borderId="71" xfId="12" applyBorder="1" applyAlignment="1">
      <alignment horizontal="left" vertical="center" wrapText="1"/>
    </xf>
    <xf numFmtId="10" fontId="18" fillId="10" borderId="3" xfId="0" applyNumberFormat="1" applyFont="1" applyFill="1" applyBorder="1" applyAlignment="1">
      <alignment horizontal="center" vertical="center"/>
    </xf>
    <xf numFmtId="10" fontId="18" fillId="10" borderId="19" xfId="0" applyNumberFormat="1" applyFont="1" applyFill="1" applyBorder="1" applyAlignment="1">
      <alignment horizontal="center" vertical="center"/>
    </xf>
    <xf numFmtId="0" fontId="16" fillId="10" borderId="68" xfId="12" applyFill="1" applyBorder="1" applyAlignment="1">
      <alignment horizontal="left" vertical="center" wrapText="1"/>
    </xf>
    <xf numFmtId="0" fontId="16" fillId="0" borderId="75" xfId="12" applyBorder="1" applyAlignment="1">
      <alignment horizontal="left" vertical="center" wrapText="1"/>
    </xf>
    <xf numFmtId="0" fontId="0" fillId="0" borderId="75" xfId="0" applyBorder="1" applyAlignment="1">
      <alignment horizontal="left" vertical="center" wrapText="1"/>
    </xf>
    <xf numFmtId="0" fontId="57" fillId="10" borderId="1" xfId="0" applyFont="1" applyFill="1" applyBorder="1" applyAlignment="1">
      <alignment horizontal="justify" vertical="center" wrapText="1"/>
    </xf>
    <xf numFmtId="9" fontId="57" fillId="10" borderId="1" xfId="0" applyNumberFormat="1" applyFont="1" applyFill="1" applyBorder="1" applyAlignment="1">
      <alignment horizontal="center" vertical="center"/>
    </xf>
    <xf numFmtId="0" fontId="57" fillId="10" borderId="7" xfId="0" applyFont="1" applyFill="1" applyBorder="1" applyAlignment="1">
      <alignment horizontal="center" vertical="center"/>
    </xf>
    <xf numFmtId="0" fontId="57" fillId="10" borderId="0" xfId="0" applyFont="1" applyFill="1" applyAlignment="1">
      <alignment horizontal="center" vertical="center"/>
    </xf>
    <xf numFmtId="0" fontId="57" fillId="10" borderId="2" xfId="0" applyFont="1" applyFill="1" applyBorder="1" applyAlignment="1">
      <alignment horizontal="center" vertical="center" wrapText="1"/>
    </xf>
    <xf numFmtId="0" fontId="0" fillId="10" borderId="71" xfId="0" applyFill="1" applyBorder="1" applyAlignment="1">
      <alignment horizontal="left" vertical="center" wrapText="1"/>
    </xf>
    <xf numFmtId="0" fontId="53" fillId="10" borderId="2" xfId="0" applyFont="1" applyFill="1" applyBorder="1" applyAlignment="1">
      <alignment horizontal="center" vertical="center"/>
    </xf>
    <xf numFmtId="0" fontId="57" fillId="10" borderId="2" xfId="0" applyFont="1" applyFill="1" applyBorder="1" applyAlignment="1">
      <alignment horizontal="left" vertical="center" wrapText="1"/>
    </xf>
    <xf numFmtId="14" fontId="57" fillId="10" borderId="7" xfId="0" applyNumberFormat="1" applyFont="1" applyFill="1" applyBorder="1" applyAlignment="1">
      <alignment horizontal="justify" vertical="center"/>
    </xf>
    <xf numFmtId="0" fontId="57" fillId="10" borderId="6" xfId="0" applyFont="1" applyFill="1" applyBorder="1" applyAlignment="1">
      <alignment horizontal="center" vertical="center" wrapText="1"/>
    </xf>
    <xf numFmtId="0" fontId="76" fillId="0" borderId="1" xfId="0" applyFont="1" applyBorder="1" applyAlignment="1">
      <alignment horizontal="left" vertical="center" wrapText="1"/>
    </xf>
    <xf numFmtId="10" fontId="33" fillId="10" borderId="20" xfId="0" applyNumberFormat="1" applyFont="1" applyFill="1" applyBorder="1" applyAlignment="1">
      <alignment horizontal="center" vertical="center"/>
    </xf>
    <xf numFmtId="14" fontId="57" fillId="0" borderId="30" xfId="0" applyNumberFormat="1" applyFont="1" applyBorder="1" applyAlignment="1">
      <alignment horizontal="center" vertical="center" wrapText="1"/>
    </xf>
    <xf numFmtId="0" fontId="57" fillId="0" borderId="67" xfId="0" applyFont="1" applyBorder="1" applyAlignment="1">
      <alignment horizontal="center" vertical="center" wrapText="1"/>
    </xf>
    <xf numFmtId="10" fontId="57" fillId="0" borderId="0" xfId="0" applyNumberFormat="1" applyFont="1" applyAlignment="1">
      <alignment horizontal="center" vertical="center" wrapText="1"/>
    </xf>
    <xf numFmtId="10" fontId="77" fillId="0" borderId="26" xfId="0" applyNumberFormat="1" applyFont="1" applyBorder="1" applyAlignment="1">
      <alignment horizontal="center" vertical="center"/>
    </xf>
    <xf numFmtId="0" fontId="76" fillId="18" borderId="1" xfId="0" applyFont="1" applyFill="1" applyBorder="1" applyAlignment="1">
      <alignment horizontal="left" vertical="center" wrapText="1"/>
    </xf>
    <xf numFmtId="0" fontId="78" fillId="18" borderId="1" xfId="0" applyFont="1" applyFill="1" applyBorder="1" applyAlignment="1">
      <alignment horizontal="left" vertical="center" wrapText="1"/>
    </xf>
    <xf numFmtId="14" fontId="57" fillId="18" borderId="30" xfId="0" applyNumberFormat="1" applyFont="1" applyFill="1" applyBorder="1" applyAlignment="1">
      <alignment horizontal="center" vertical="center" wrapText="1"/>
    </xf>
    <xf numFmtId="0" fontId="57" fillId="18" borderId="3" xfId="0" applyFont="1" applyFill="1" applyBorder="1" applyAlignment="1">
      <alignment horizontal="left" vertical="center" wrapText="1"/>
    </xf>
    <xf numFmtId="0" fontId="57" fillId="18" borderId="30" xfId="0" applyFont="1" applyFill="1" applyBorder="1" applyAlignment="1">
      <alignment horizontal="center" vertical="center" wrapText="1"/>
    </xf>
    <xf numFmtId="0" fontId="57" fillId="18" borderId="19" xfId="0" applyFont="1" applyFill="1" applyBorder="1" applyAlignment="1">
      <alignment horizontal="center" vertical="center" wrapText="1"/>
    </xf>
    <xf numFmtId="10" fontId="57" fillId="18" borderId="0" xfId="0" applyNumberFormat="1" applyFont="1" applyFill="1" applyAlignment="1">
      <alignment horizontal="center" vertical="center" wrapText="1"/>
    </xf>
    <xf numFmtId="14" fontId="57" fillId="10" borderId="30" xfId="0" applyNumberFormat="1" applyFont="1" applyFill="1" applyBorder="1" applyAlignment="1">
      <alignment horizontal="center" vertical="center" wrapText="1"/>
    </xf>
    <xf numFmtId="10" fontId="57" fillId="0" borderId="3" xfId="0" applyNumberFormat="1" applyFont="1" applyBorder="1" applyAlignment="1">
      <alignment horizontal="center" vertical="center" wrapText="1"/>
    </xf>
    <xf numFmtId="10" fontId="57" fillId="0" borderId="1" xfId="0" applyNumberFormat="1" applyFont="1" applyBorder="1" applyAlignment="1">
      <alignment horizontal="center" vertical="center" wrapText="1"/>
    </xf>
    <xf numFmtId="14" fontId="58" fillId="10" borderId="3" xfId="0" applyNumberFormat="1" applyFont="1" applyFill="1" applyBorder="1" applyAlignment="1">
      <alignment horizontal="center" vertical="center" wrapText="1"/>
    </xf>
    <xf numFmtId="14" fontId="58" fillId="10" borderId="72" xfId="0" applyNumberFormat="1" applyFont="1" applyFill="1" applyBorder="1" applyAlignment="1">
      <alignment horizontal="center" vertical="center" wrapText="1"/>
    </xf>
    <xf numFmtId="14" fontId="58" fillId="10" borderId="6" xfId="0" applyNumberFormat="1" applyFont="1" applyFill="1" applyBorder="1" applyAlignment="1">
      <alignment horizontal="center" vertical="center" wrapText="1"/>
    </xf>
    <xf numFmtId="0" fontId="57" fillId="10" borderId="6" xfId="0" applyFont="1" applyFill="1" applyBorder="1" applyAlignment="1">
      <alignment horizontal="left" vertical="center" wrapText="1"/>
    </xf>
    <xf numFmtId="14" fontId="79" fillId="10" borderId="1" xfId="0" applyNumberFormat="1" applyFont="1" applyFill="1" applyBorder="1" applyAlignment="1">
      <alignment horizontal="center" vertical="center" wrapText="1"/>
    </xf>
    <xf numFmtId="14" fontId="79" fillId="10" borderId="3" xfId="0" applyNumberFormat="1" applyFont="1" applyFill="1" applyBorder="1" applyAlignment="1">
      <alignment horizontal="center" vertical="center" wrapText="1"/>
    </xf>
    <xf numFmtId="0" fontId="7" fillId="0" borderId="19" xfId="0" applyFont="1" applyBorder="1" applyAlignment="1">
      <alignment wrapText="1"/>
    </xf>
    <xf numFmtId="0" fontId="7" fillId="0" borderId="1" xfId="0" applyFont="1" applyBorder="1" applyAlignment="1">
      <alignment horizontal="left" vertical="center"/>
    </xf>
    <xf numFmtId="0" fontId="7" fillId="0" borderId="19" xfId="0" applyFont="1" applyBorder="1" applyAlignment="1">
      <alignment horizontal="left" vertical="center"/>
    </xf>
    <xf numFmtId="0" fontId="7" fillId="0" borderId="1" xfId="0" applyFont="1" applyBorder="1" applyAlignment="1">
      <alignment horizontal="left" vertical="center" wrapText="1"/>
    </xf>
    <xf numFmtId="0" fontId="80" fillId="8" borderId="34" xfId="0" applyFont="1" applyFill="1" applyBorder="1" applyAlignment="1">
      <alignment horizontal="center" vertical="center" wrapText="1"/>
    </xf>
    <xf numFmtId="0" fontId="80" fillId="3" borderId="3" xfId="0" applyFont="1" applyFill="1" applyBorder="1" applyAlignment="1">
      <alignment horizontal="center" vertical="center" wrapText="1"/>
    </xf>
    <xf numFmtId="0" fontId="81" fillId="3" borderId="3" xfId="0" applyFont="1" applyFill="1" applyBorder="1" applyAlignment="1">
      <alignment horizontal="center" vertical="center" wrapText="1"/>
    </xf>
    <xf numFmtId="0" fontId="80" fillId="3" borderId="6" xfId="0" applyFont="1" applyFill="1" applyBorder="1" applyAlignment="1">
      <alignment horizontal="center" vertical="center" wrapText="1"/>
    </xf>
    <xf numFmtId="0" fontId="80" fillId="5" borderId="6" xfId="0" applyFont="1" applyFill="1" applyBorder="1" applyAlignment="1">
      <alignment horizontal="center" vertical="center" wrapText="1"/>
    </xf>
    <xf numFmtId="0" fontId="80" fillId="5" borderId="3" xfId="0" applyFont="1" applyFill="1" applyBorder="1" applyAlignment="1">
      <alignment horizontal="center" vertical="center" wrapText="1"/>
    </xf>
    <xf numFmtId="10" fontId="82" fillId="3" borderId="8" xfId="0" applyNumberFormat="1" applyFont="1" applyFill="1" applyBorder="1" applyAlignment="1">
      <alignment horizontal="center" vertical="center" wrapText="1"/>
    </xf>
    <xf numFmtId="0" fontId="82" fillId="3" borderId="3" xfId="0" applyFont="1" applyFill="1" applyBorder="1" applyAlignment="1">
      <alignment horizontal="center" vertical="center" wrapText="1"/>
    </xf>
    <xf numFmtId="10" fontId="82" fillId="3" borderId="3" xfId="0" applyNumberFormat="1" applyFont="1" applyFill="1" applyBorder="1" applyAlignment="1">
      <alignment horizontal="center" vertical="center" wrapText="1"/>
    </xf>
    <xf numFmtId="0" fontId="82" fillId="3" borderId="36" xfId="0" applyFont="1" applyFill="1" applyBorder="1" applyAlignment="1">
      <alignment horizontal="center" vertical="center" wrapText="1"/>
    </xf>
    <xf numFmtId="0" fontId="7" fillId="0" borderId="19" xfId="0" applyFont="1" applyBorder="1" applyAlignment="1">
      <alignment vertical="center"/>
    </xf>
    <xf numFmtId="14" fontId="57" fillId="10" borderId="6" xfId="0" applyNumberFormat="1" applyFont="1" applyFill="1" applyBorder="1" applyAlignment="1">
      <alignment horizontal="center" vertical="center" wrapText="1"/>
    </xf>
    <xf numFmtId="9" fontId="57" fillId="10" borderId="6" xfId="2" applyFont="1" applyFill="1" applyBorder="1" applyAlignment="1">
      <alignment horizontal="center" vertical="center" wrapText="1"/>
    </xf>
    <xf numFmtId="0" fontId="80" fillId="3" borderId="1" xfId="0" applyFont="1" applyFill="1" applyBorder="1" applyAlignment="1">
      <alignment horizontal="center" vertical="center" wrapText="1"/>
    </xf>
    <xf numFmtId="0" fontId="7" fillId="0" borderId="1" xfId="0" applyFont="1" applyBorder="1" applyAlignment="1">
      <alignment vertical="center" wrapText="1"/>
    </xf>
    <xf numFmtId="14" fontId="57" fillId="10" borderId="1" xfId="0" applyNumberFormat="1" applyFont="1" applyFill="1" applyBorder="1" applyAlignment="1">
      <alignment horizontal="left" vertical="center" wrapText="1"/>
    </xf>
    <xf numFmtId="0" fontId="57" fillId="10" borderId="1" xfId="0" applyFont="1" applyFill="1" applyBorder="1" applyAlignment="1">
      <alignment horizontal="left" wrapText="1"/>
    </xf>
    <xf numFmtId="0" fontId="53" fillId="10" borderId="6" xfId="0" applyFont="1" applyFill="1" applyBorder="1" applyAlignment="1">
      <alignment horizontal="center" vertical="center"/>
    </xf>
    <xf numFmtId="0" fontId="0" fillId="0" borderId="49" xfId="0" applyBorder="1"/>
    <xf numFmtId="0" fontId="0" fillId="0" borderId="5" xfId="0" applyBorder="1"/>
    <xf numFmtId="0" fontId="0" fillId="0" borderId="1" xfId="0" applyBorder="1"/>
    <xf numFmtId="10" fontId="57" fillId="0" borderId="4" xfId="0" applyNumberFormat="1" applyFont="1" applyBorder="1" applyAlignment="1">
      <alignment horizontal="center" vertical="center" wrapText="1"/>
    </xf>
    <xf numFmtId="9" fontId="4" fillId="9" borderId="3" xfId="2" applyFont="1" applyFill="1" applyBorder="1" applyAlignment="1">
      <alignment horizontal="center" vertical="center" wrapText="1"/>
    </xf>
    <xf numFmtId="0" fontId="58" fillId="10" borderId="1" xfId="0" applyFont="1" applyFill="1" applyBorder="1" applyAlignment="1">
      <alignment vertical="center" wrapText="1"/>
    </xf>
    <xf numFmtId="14" fontId="58" fillId="10" borderId="19" xfId="0" applyNumberFormat="1" applyFont="1" applyFill="1" applyBorder="1" applyAlignment="1">
      <alignment horizontal="center" vertical="center" wrapText="1"/>
    </xf>
    <xf numFmtId="0" fontId="7" fillId="0" borderId="2" xfId="0" applyFont="1" applyBorder="1"/>
    <xf numFmtId="0" fontId="7" fillId="0" borderId="5" xfId="0" applyFont="1" applyBorder="1"/>
    <xf numFmtId="14" fontId="7" fillId="0" borderId="3" xfId="0" applyNumberFormat="1" applyFont="1" applyBorder="1" applyAlignment="1">
      <alignment vertical="center"/>
    </xf>
    <xf numFmtId="0" fontId="7" fillId="10" borderId="5" xfId="0" applyFont="1" applyFill="1" applyBorder="1" applyAlignment="1">
      <alignment wrapText="1"/>
    </xf>
    <xf numFmtId="0" fontId="7" fillId="10" borderId="5" xfId="0" applyFont="1" applyFill="1" applyBorder="1" applyAlignment="1">
      <alignment horizontal="center" vertical="center" wrapText="1"/>
    </xf>
    <xf numFmtId="0" fontId="7" fillId="0" borderId="1" xfId="0" applyFont="1" applyBorder="1" applyAlignment="1">
      <alignment horizontal="center" vertical="top"/>
    </xf>
    <xf numFmtId="0" fontId="7" fillId="0" borderId="5" xfId="0" applyFont="1" applyBorder="1" applyAlignment="1">
      <alignment horizontal="center" vertical="top"/>
    </xf>
    <xf numFmtId="0" fontId="7" fillId="0" borderId="3" xfId="0" applyFont="1" applyBorder="1" applyAlignment="1">
      <alignment horizontal="center" vertical="top"/>
    </xf>
    <xf numFmtId="0" fontId="58" fillId="10" borderId="32" xfId="0" applyFont="1" applyFill="1" applyBorder="1" applyAlignment="1">
      <alignment vertical="center" wrapText="1"/>
    </xf>
    <xf numFmtId="0" fontId="58" fillId="10" borderId="32" xfId="0" applyFont="1" applyFill="1" applyBorder="1" applyAlignment="1">
      <alignment horizontal="left" vertical="center" wrapText="1"/>
    </xf>
    <xf numFmtId="0" fontId="58" fillId="10" borderId="19" xfId="0" applyFont="1" applyFill="1" applyBorder="1" applyAlignment="1">
      <alignment horizontal="center" vertical="center" wrapText="1"/>
    </xf>
    <xf numFmtId="0" fontId="58" fillId="10" borderId="19" xfId="0" applyFont="1" applyFill="1" applyBorder="1" applyAlignment="1">
      <alignment horizontal="center" vertical="center"/>
    </xf>
    <xf numFmtId="14" fontId="7" fillId="0" borderId="0" xfId="0" applyNumberFormat="1" applyFont="1"/>
    <xf numFmtId="14" fontId="7" fillId="0" borderId="19" xfId="0" applyNumberFormat="1" applyFont="1" applyBorder="1" applyAlignment="1">
      <alignment vertical="center"/>
    </xf>
    <xf numFmtId="0" fontId="7" fillId="0" borderId="1" xfId="0" applyFont="1" applyBorder="1" applyAlignment="1">
      <alignment horizontal="center"/>
    </xf>
    <xf numFmtId="14" fontId="7" fillId="0" borderId="6" xfId="0" applyNumberFormat="1" applyFont="1" applyBorder="1" applyAlignment="1">
      <alignment vertical="center"/>
    </xf>
    <xf numFmtId="14" fontId="7" fillId="0" borderId="0" xfId="0" applyNumberFormat="1" applyFont="1" applyAlignment="1">
      <alignment vertical="center"/>
    </xf>
    <xf numFmtId="14" fontId="7" fillId="0" borderId="2" xfId="0" applyNumberFormat="1" applyFont="1" applyBorder="1" applyAlignment="1">
      <alignment vertical="center"/>
    </xf>
    <xf numFmtId="9" fontId="33" fillId="17" borderId="6" xfId="0" applyNumberFormat="1" applyFont="1" applyFill="1" applyBorder="1" applyAlignment="1">
      <alignment horizontal="center" vertical="center"/>
    </xf>
    <xf numFmtId="10" fontId="42" fillId="0" borderId="6" xfId="2" applyNumberFormat="1" applyFont="1" applyBorder="1" applyAlignment="1">
      <alignment horizontal="center" vertical="center"/>
    </xf>
    <xf numFmtId="10" fontId="42" fillId="0" borderId="40" xfId="0" applyNumberFormat="1" applyFont="1" applyBorder="1" applyAlignment="1">
      <alignment horizontal="center" vertical="center"/>
    </xf>
    <xf numFmtId="9" fontId="33" fillId="17" borderId="40" xfId="0" applyNumberFormat="1" applyFont="1" applyFill="1" applyBorder="1" applyAlignment="1">
      <alignment horizontal="center" vertical="center"/>
    </xf>
    <xf numFmtId="10" fontId="33" fillId="17" borderId="1" xfId="0" applyNumberFormat="1" applyFont="1" applyFill="1" applyBorder="1" applyAlignment="1">
      <alignment horizontal="center" vertical="center"/>
    </xf>
    <xf numFmtId="0" fontId="30" fillId="0" borderId="53" xfId="0" applyFont="1" applyBorder="1" applyAlignment="1">
      <alignment horizontal="left" vertical="center"/>
    </xf>
    <xf numFmtId="10" fontId="40" fillId="10" borderId="3" xfId="2" applyNumberFormat="1" applyFont="1" applyFill="1" applyBorder="1" applyAlignment="1">
      <alignment horizontal="center" vertical="center"/>
    </xf>
    <xf numFmtId="10" fontId="77" fillId="0" borderId="38" xfId="0" applyNumberFormat="1" applyFont="1" applyBorder="1" applyAlignment="1">
      <alignment horizontal="center" vertical="center"/>
    </xf>
    <xf numFmtId="10" fontId="30" fillId="0" borderId="19" xfId="0" applyNumberFormat="1" applyFont="1" applyBorder="1" applyAlignment="1">
      <alignment horizontal="left" vertical="center"/>
    </xf>
    <xf numFmtId="0" fontId="39" fillId="0" borderId="37" xfId="0" applyFont="1" applyBorder="1" applyAlignment="1">
      <alignment horizontal="left" vertical="center" wrapText="1"/>
    </xf>
    <xf numFmtId="0" fontId="30" fillId="0" borderId="3" xfId="0" applyFont="1" applyBorder="1" applyAlignment="1">
      <alignment horizontal="center" vertical="center"/>
    </xf>
    <xf numFmtId="10" fontId="40" fillId="10" borderId="19" xfId="2" applyNumberFormat="1" applyFont="1" applyFill="1" applyBorder="1" applyAlignment="1">
      <alignment horizontal="center" vertical="center"/>
    </xf>
    <xf numFmtId="0" fontId="39" fillId="0" borderId="1" xfId="0" applyFont="1" applyBorder="1" applyAlignment="1">
      <alignment horizontal="left" vertical="center" wrapText="1"/>
    </xf>
    <xf numFmtId="9" fontId="83" fillId="10" borderId="1" xfId="2" applyFont="1" applyFill="1" applyBorder="1" applyAlignment="1">
      <alignment horizontal="center" vertical="center" wrapText="1"/>
    </xf>
    <xf numFmtId="9" fontId="30" fillId="10" borderId="1" xfId="2" applyFont="1" applyFill="1" applyBorder="1" applyAlignment="1">
      <alignment horizontal="center" vertical="center"/>
    </xf>
    <xf numFmtId="9" fontId="30" fillId="10" borderId="3" xfId="2" applyFont="1" applyFill="1" applyBorder="1" applyAlignment="1">
      <alignment horizontal="center" vertical="center"/>
    </xf>
    <xf numFmtId="9" fontId="30" fillId="10" borderId="26" xfId="0" applyNumberFormat="1" applyFont="1" applyFill="1" applyBorder="1" applyAlignment="1">
      <alignment horizontal="center" vertical="center"/>
    </xf>
    <xf numFmtId="0" fontId="39" fillId="10" borderId="30" xfId="0" applyFont="1" applyFill="1" applyBorder="1" applyAlignment="1">
      <alignment horizontal="left" vertical="center" wrapText="1"/>
    </xf>
    <xf numFmtId="0" fontId="30" fillId="0" borderId="73" xfId="0" applyFont="1" applyBorder="1" applyAlignment="1">
      <alignment horizontal="center" vertical="center"/>
    </xf>
    <xf numFmtId="9" fontId="30" fillId="10" borderId="30" xfId="2" applyFont="1" applyFill="1" applyBorder="1" applyAlignment="1">
      <alignment horizontal="center" vertical="center"/>
    </xf>
    <xf numFmtId="10" fontId="77" fillId="0" borderId="20" xfId="0" applyNumberFormat="1" applyFont="1" applyBorder="1" applyAlignment="1">
      <alignment horizontal="center" vertical="center"/>
    </xf>
    <xf numFmtId="0" fontId="58" fillId="20" borderId="19" xfId="0" applyFont="1" applyFill="1" applyBorder="1" applyAlignment="1">
      <alignment horizontal="center" vertical="center"/>
    </xf>
    <xf numFmtId="0" fontId="58" fillId="20" borderId="1" xfId="0" applyFont="1" applyFill="1" applyBorder="1" applyAlignment="1">
      <alignment horizontal="center" vertical="center"/>
    </xf>
    <xf numFmtId="0" fontId="57" fillId="20" borderId="1" xfId="0" applyFont="1" applyFill="1" applyBorder="1" applyAlignment="1">
      <alignment horizontal="center" vertical="center" wrapText="1"/>
    </xf>
    <xf numFmtId="9" fontId="57" fillId="20" borderId="32" xfId="2" applyFont="1" applyFill="1" applyBorder="1" applyAlignment="1">
      <alignment horizontal="center" vertical="center"/>
    </xf>
    <xf numFmtId="9" fontId="57" fillId="20" borderId="1" xfId="2" applyFont="1" applyFill="1" applyBorder="1" applyAlignment="1">
      <alignment horizontal="center" vertical="center"/>
    </xf>
    <xf numFmtId="9" fontId="57" fillId="20" borderId="1" xfId="0" applyNumberFormat="1" applyFont="1" applyFill="1" applyBorder="1" applyAlignment="1">
      <alignment horizontal="center" vertical="center"/>
    </xf>
    <xf numFmtId="0" fontId="57" fillId="20" borderId="1" xfId="0" applyFont="1" applyFill="1" applyBorder="1" applyAlignment="1">
      <alignment horizontal="center" vertical="center"/>
    </xf>
    <xf numFmtId="0" fontId="57" fillId="20" borderId="6" xfId="0" applyFont="1" applyFill="1" applyBorder="1" applyAlignment="1">
      <alignment horizontal="center" vertical="center" wrapText="1"/>
    </xf>
    <xf numFmtId="0" fontId="61" fillId="20" borderId="19" xfId="0" applyFont="1" applyFill="1" applyBorder="1" applyAlignment="1">
      <alignment horizontal="center" vertical="center"/>
    </xf>
    <xf numFmtId="0" fontId="57" fillId="20" borderId="3" xfId="0" applyFont="1" applyFill="1" applyBorder="1" applyAlignment="1">
      <alignment horizontal="center" vertical="center" wrapText="1"/>
    </xf>
    <xf numFmtId="0" fontId="57" fillId="20" borderId="32" xfId="0" applyFont="1" applyFill="1" applyBorder="1" applyAlignment="1">
      <alignment horizontal="center" vertical="center" wrapText="1"/>
    </xf>
    <xf numFmtId="0" fontId="75" fillId="10" borderId="1" xfId="0" applyFont="1" applyFill="1" applyBorder="1" applyAlignment="1">
      <alignment horizontal="center" vertical="center"/>
    </xf>
    <xf numFmtId="9" fontId="7" fillId="10" borderId="1" xfId="0" applyNumberFormat="1" applyFont="1" applyFill="1" applyBorder="1" applyAlignment="1">
      <alignment horizontal="center" vertical="center"/>
    </xf>
    <xf numFmtId="9" fontId="7" fillId="10" borderId="6" xfId="0" applyNumberFormat="1" applyFont="1" applyFill="1" applyBorder="1" applyAlignment="1">
      <alignment horizontal="center" vertical="center"/>
    </xf>
    <xf numFmtId="9" fontId="7" fillId="10" borderId="19" xfId="0" applyNumberFormat="1" applyFont="1" applyFill="1" applyBorder="1" applyAlignment="1">
      <alignment horizontal="center" vertical="center"/>
    </xf>
    <xf numFmtId="0" fontId="7" fillId="9" borderId="6" xfId="0" applyFont="1" applyFill="1" applyBorder="1" applyAlignment="1">
      <alignment horizontal="center" vertical="center" wrapText="1"/>
    </xf>
    <xf numFmtId="10" fontId="12" fillId="0" borderId="3" xfId="2" applyNumberFormat="1" applyFont="1" applyBorder="1" applyAlignment="1">
      <alignment horizontal="center" vertical="center" wrapText="1"/>
    </xf>
    <xf numFmtId="10" fontId="12" fillId="0" borderId="19" xfId="2" applyNumberFormat="1" applyFont="1" applyBorder="1" applyAlignment="1">
      <alignment horizontal="center" vertical="center" wrapText="1"/>
    </xf>
    <xf numFmtId="0" fontId="16" fillId="0" borderId="70" xfId="12" applyBorder="1" applyAlignment="1">
      <alignment horizontal="left" vertical="center" wrapText="1"/>
    </xf>
    <xf numFmtId="0" fontId="0" fillId="19" borderId="1" xfId="0" applyFill="1" applyBorder="1" applyAlignment="1">
      <alignment horizontal="center" vertical="center"/>
    </xf>
    <xf numFmtId="0" fontId="0" fillId="19" borderId="6" xfId="0" applyFill="1" applyBorder="1" applyAlignment="1">
      <alignment horizontal="center" vertical="center"/>
    </xf>
    <xf numFmtId="0" fontId="0" fillId="0" borderId="0" xfId="0" applyAlignment="1">
      <alignment horizontal="center"/>
    </xf>
    <xf numFmtId="0" fontId="0" fillId="0" borderId="3" xfId="0" applyBorder="1" applyAlignment="1">
      <alignment horizontal="center"/>
    </xf>
    <xf numFmtId="0" fontId="0" fillId="0" borderId="2" xfId="0" applyBorder="1" applyAlignment="1">
      <alignment horizontal="center"/>
    </xf>
    <xf numFmtId="0" fontId="0" fillId="0" borderId="1"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5" xfId="0" applyBorder="1" applyAlignment="1">
      <alignment horizontal="center"/>
    </xf>
    <xf numFmtId="0" fontId="0" fillId="0" borderId="19" xfId="0" applyBorder="1" applyAlignment="1">
      <alignment horizontal="center"/>
    </xf>
    <xf numFmtId="0" fontId="0" fillId="0" borderId="49" xfId="0" applyBorder="1" applyAlignment="1">
      <alignment horizontal="center"/>
    </xf>
    <xf numFmtId="0" fontId="0" fillId="19" borderId="0" xfId="0" applyFill="1" applyAlignment="1">
      <alignment horizontal="center" vertical="center"/>
    </xf>
    <xf numFmtId="0" fontId="0" fillId="19" borderId="2" xfId="0" applyFill="1" applyBorder="1" applyAlignment="1">
      <alignment horizontal="center" vertical="center"/>
    </xf>
    <xf numFmtId="0" fontId="16" fillId="10" borderId="71" xfId="12" applyFill="1" applyBorder="1" applyAlignment="1">
      <alignment horizontal="left" vertical="center" wrapText="1"/>
    </xf>
    <xf numFmtId="9" fontId="0" fillId="19" borderId="1" xfId="0" applyNumberFormat="1" applyFill="1" applyBorder="1" applyAlignment="1">
      <alignment horizontal="center" vertical="center"/>
    </xf>
    <xf numFmtId="9" fontId="0" fillId="19" borderId="3" xfId="0" applyNumberFormat="1" applyFill="1" applyBorder="1" applyAlignment="1">
      <alignment horizontal="center" vertical="center"/>
    </xf>
    <xf numFmtId="0" fontId="0" fillId="19" borderId="3" xfId="0" applyFill="1" applyBorder="1" applyAlignment="1">
      <alignment horizontal="center" vertical="center"/>
    </xf>
    <xf numFmtId="0" fontId="16" fillId="10" borderId="76" xfId="12" applyFill="1" applyBorder="1" applyAlignment="1">
      <alignment horizontal="left" vertical="center" wrapText="1"/>
    </xf>
    <xf numFmtId="0" fontId="0" fillId="0" borderId="41" xfId="0" applyBorder="1" applyAlignment="1">
      <alignment horizontal="center"/>
    </xf>
    <xf numFmtId="0" fontId="0" fillId="19" borderId="19" xfId="0" applyFill="1" applyBorder="1" applyAlignment="1">
      <alignment horizontal="center" vertical="center"/>
    </xf>
    <xf numFmtId="0" fontId="0" fillId="10" borderId="1" xfId="0" applyFill="1" applyBorder="1" applyAlignment="1">
      <alignment horizontal="center"/>
    </xf>
    <xf numFmtId="0" fontId="0" fillId="0" borderId="30" xfId="0" applyBorder="1" applyAlignment="1">
      <alignment horizontal="center"/>
    </xf>
    <xf numFmtId="0" fontId="16" fillId="0" borderId="76" xfId="12" applyBorder="1" applyAlignment="1">
      <alignment horizontal="left" vertical="center" wrapText="1"/>
    </xf>
    <xf numFmtId="0" fontId="0" fillId="0" borderId="71" xfId="0" applyBorder="1" applyAlignment="1">
      <alignment horizontal="left" vertical="center" wrapText="1"/>
    </xf>
    <xf numFmtId="0" fontId="0" fillId="0" borderId="76" xfId="0" applyBorder="1" applyAlignment="1">
      <alignment horizontal="left" vertical="center" wrapText="1"/>
    </xf>
    <xf numFmtId="0" fontId="16" fillId="10" borderId="75" xfId="12" applyFill="1" applyBorder="1" applyAlignment="1">
      <alignment horizontal="left" vertical="center" wrapText="1"/>
    </xf>
    <xf numFmtId="9" fontId="84" fillId="10" borderId="6" xfId="0" applyNumberFormat="1" applyFont="1" applyFill="1" applyBorder="1" applyAlignment="1">
      <alignment horizontal="center" vertical="center"/>
    </xf>
    <xf numFmtId="10" fontId="12" fillId="0" borderId="1" xfId="2" applyNumberFormat="1" applyFont="1" applyFill="1" applyBorder="1" applyAlignment="1">
      <alignment horizontal="center" vertical="center" wrapText="1"/>
    </xf>
    <xf numFmtId="10" fontId="13" fillId="9" borderId="43" xfId="0" applyNumberFormat="1" applyFont="1" applyFill="1" applyBorder="1" applyAlignment="1">
      <alignment horizontal="center" vertical="center" wrapText="1"/>
    </xf>
    <xf numFmtId="10" fontId="4" fillId="9" borderId="45" xfId="2" applyNumberFormat="1" applyFont="1" applyFill="1" applyBorder="1" applyAlignment="1">
      <alignment horizontal="center" vertical="center" wrapText="1"/>
    </xf>
    <xf numFmtId="9" fontId="4" fillId="9" borderId="40" xfId="2" applyFont="1" applyFill="1" applyBorder="1" applyAlignment="1">
      <alignment horizontal="center" vertical="center" wrapText="1"/>
    </xf>
    <xf numFmtId="9" fontId="4" fillId="9" borderId="2" xfId="2" applyFont="1" applyFill="1" applyBorder="1" applyAlignment="1">
      <alignment horizontal="center" vertical="center" wrapText="1"/>
    </xf>
    <xf numFmtId="9" fontId="49" fillId="9" borderId="40" xfId="2" applyFont="1" applyFill="1" applyBorder="1" applyAlignment="1">
      <alignment horizontal="center" vertical="center" wrapText="1"/>
    </xf>
    <xf numFmtId="0" fontId="16" fillId="0" borderId="68" xfId="12" applyBorder="1" applyAlignment="1">
      <alignment vertical="center"/>
    </xf>
    <xf numFmtId="9" fontId="4" fillId="9" borderId="45" xfId="2" applyFont="1" applyFill="1" applyBorder="1" applyAlignment="1">
      <alignment horizontal="center" vertical="center" wrapText="1"/>
    </xf>
    <xf numFmtId="0" fontId="82" fillId="3" borderId="4" xfId="0" applyFont="1" applyFill="1" applyBorder="1" applyAlignment="1">
      <alignment horizontal="center" vertical="center" wrapText="1"/>
    </xf>
    <xf numFmtId="9" fontId="56" fillId="9" borderId="43" xfId="2" applyFont="1" applyFill="1" applyBorder="1" applyAlignment="1">
      <alignment horizontal="center" vertical="center" wrapText="1"/>
    </xf>
    <xf numFmtId="0" fontId="16" fillId="0" borderId="71" xfId="12" applyBorder="1" applyAlignment="1">
      <alignment vertical="center"/>
    </xf>
    <xf numFmtId="0" fontId="16" fillId="0" borderId="75" xfId="12" applyBorder="1" applyAlignment="1">
      <alignment vertical="center"/>
    </xf>
    <xf numFmtId="10" fontId="12" fillId="10" borderId="1" xfId="2" applyNumberFormat="1" applyFont="1" applyFill="1" applyBorder="1" applyAlignment="1">
      <alignment horizontal="center" vertical="center" wrapText="1"/>
    </xf>
    <xf numFmtId="0" fontId="78" fillId="10" borderId="1" xfId="0" applyFont="1" applyFill="1" applyBorder="1" applyAlignment="1">
      <alignment horizontal="left" vertical="center" wrapText="1"/>
    </xf>
    <xf numFmtId="0" fontId="16" fillId="10" borderId="71" xfId="12" applyFill="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5" xfId="0" applyFont="1" applyBorder="1" applyAlignment="1">
      <alignment wrapText="1"/>
    </xf>
    <xf numFmtId="0" fontId="7" fillId="0" borderId="6" xfId="0" applyFont="1" applyBorder="1" applyAlignment="1">
      <alignment horizontal="center"/>
    </xf>
    <xf numFmtId="14" fontId="7" fillId="0" borderId="2" xfId="0" applyNumberFormat="1" applyFont="1" applyBorder="1" applyAlignment="1">
      <alignment horizontal="center" vertical="center"/>
    </xf>
    <xf numFmtId="9" fontId="57" fillId="10" borderId="1" xfId="2" applyFont="1" applyFill="1" applyBorder="1" applyAlignment="1">
      <alignment horizontal="center" vertical="center"/>
    </xf>
    <xf numFmtId="0" fontId="7" fillId="0" borderId="5" xfId="0" applyFont="1" applyBorder="1" applyAlignment="1">
      <alignment horizontal="center"/>
    </xf>
    <xf numFmtId="0" fontId="7" fillId="0" borderId="7" xfId="0" applyFont="1" applyBorder="1" applyAlignment="1">
      <alignment wrapText="1"/>
    </xf>
    <xf numFmtId="0" fontId="57" fillId="10" borderId="77" xfId="0" applyFont="1" applyFill="1" applyBorder="1" applyAlignment="1">
      <alignment horizontal="center" vertical="center" wrapText="1"/>
    </xf>
    <xf numFmtId="0" fontId="57" fillId="10" borderId="78" xfId="0" applyFont="1" applyFill="1" applyBorder="1" applyAlignment="1">
      <alignment horizontal="center" vertical="center" wrapText="1"/>
    </xf>
    <xf numFmtId="0" fontId="57" fillId="0" borderId="78" xfId="0" applyFont="1" applyBorder="1" applyAlignment="1">
      <alignment horizontal="center" vertical="center" wrapText="1"/>
    </xf>
    <xf numFmtId="0" fontId="57" fillId="0" borderId="36" xfId="0" applyFont="1" applyBorder="1" applyAlignment="1">
      <alignment horizontal="center" vertical="center" wrapText="1"/>
    </xf>
    <xf numFmtId="14" fontId="4" fillId="8" borderId="1" xfId="0" applyNumberFormat="1" applyFont="1" applyFill="1" applyBorder="1" applyAlignment="1">
      <alignment horizontal="center"/>
    </xf>
    <xf numFmtId="0" fontId="7" fillId="0" borderId="30" xfId="0" applyFont="1" applyBorder="1"/>
    <xf numFmtId="0" fontId="7" fillId="0" borderId="8" xfId="0" applyFont="1" applyBorder="1"/>
    <xf numFmtId="0" fontId="7" fillId="0" borderId="41" xfId="0" applyFont="1" applyBorder="1"/>
    <xf numFmtId="0" fontId="7" fillId="0" borderId="7" xfId="0" applyFont="1" applyBorder="1"/>
    <xf numFmtId="0" fontId="7" fillId="10" borderId="5" xfId="0" applyFont="1" applyFill="1" applyBorder="1" applyAlignment="1">
      <alignment horizontal="center" vertical="center"/>
    </xf>
    <xf numFmtId="0" fontId="7" fillId="0" borderId="3" xfId="0" applyFont="1" applyBorder="1"/>
    <xf numFmtId="0" fontId="7" fillId="0" borderId="6" xfId="0" applyFont="1" applyBorder="1"/>
    <xf numFmtId="14" fontId="7" fillId="0" borderId="4" xfId="0" applyNumberFormat="1" applyFont="1" applyBorder="1"/>
    <xf numFmtId="0" fontId="7" fillId="0" borderId="50" xfId="0" applyFont="1" applyBorder="1"/>
    <xf numFmtId="0" fontId="7" fillId="10" borderId="49" xfId="0" applyFont="1" applyFill="1" applyBorder="1" applyAlignment="1">
      <alignment horizontal="center" vertical="center"/>
    </xf>
    <xf numFmtId="0" fontId="7" fillId="0" borderId="5" xfId="0" applyFont="1" applyBorder="1" applyAlignment="1">
      <alignment horizontal="center" vertical="center"/>
    </xf>
    <xf numFmtId="0" fontId="7" fillId="0" borderId="40" xfId="0" applyFont="1" applyBorder="1"/>
    <xf numFmtId="0" fontId="7" fillId="0" borderId="7" xfId="0" applyFont="1" applyBorder="1" applyAlignment="1">
      <alignment horizontal="center"/>
    </xf>
    <xf numFmtId="14" fontId="7" fillId="0" borderId="7" xfId="0" applyNumberFormat="1" applyFont="1" applyBorder="1"/>
    <xf numFmtId="9" fontId="57" fillId="10" borderId="32" xfId="2" applyFont="1" applyFill="1" applyBorder="1" applyAlignment="1">
      <alignment horizontal="center" vertical="center"/>
    </xf>
    <xf numFmtId="0" fontId="57" fillId="10" borderId="30" xfId="0" applyFont="1" applyFill="1" applyBorder="1" applyAlignment="1">
      <alignment horizontal="center" vertical="center" wrapText="1"/>
    </xf>
    <xf numFmtId="0" fontId="57" fillId="20" borderId="67" xfId="0" applyFont="1" applyFill="1" applyBorder="1" applyAlignment="1">
      <alignment horizontal="center" vertical="center" wrapText="1"/>
    </xf>
    <xf numFmtId="0" fontId="60" fillId="20" borderId="1" xfId="0" applyFont="1" applyFill="1" applyBorder="1" applyAlignment="1">
      <alignment horizontal="center" vertical="center"/>
    </xf>
    <xf numFmtId="0" fontId="53" fillId="10" borderId="3" xfId="0" applyFont="1" applyFill="1" applyBorder="1" applyAlignment="1">
      <alignment horizontal="center" vertical="center"/>
    </xf>
    <xf numFmtId="0" fontId="57" fillId="10" borderId="36" xfId="0" applyFont="1" applyFill="1" applyBorder="1" applyAlignment="1">
      <alignment horizontal="center" vertical="center"/>
    </xf>
    <xf numFmtId="0" fontId="55" fillId="9" borderId="1" xfId="0" applyFont="1" applyFill="1" applyBorder="1" applyAlignment="1">
      <alignment horizontal="center" vertical="center" wrapText="1"/>
    </xf>
    <xf numFmtId="0" fontId="7" fillId="9" borderId="1" xfId="0" applyFont="1" applyFill="1" applyBorder="1" applyAlignment="1">
      <alignment vertical="center" wrapText="1"/>
    </xf>
    <xf numFmtId="14" fontId="7" fillId="9" borderId="1" xfId="0" applyNumberFormat="1" applyFont="1" applyFill="1" applyBorder="1" applyAlignment="1">
      <alignment horizontal="center" vertical="center" wrapText="1"/>
    </xf>
    <xf numFmtId="0" fontId="7" fillId="9" borderId="1" xfId="0" applyFont="1" applyFill="1" applyBorder="1" applyAlignment="1">
      <alignment horizontal="left" vertical="center" wrapText="1"/>
    </xf>
    <xf numFmtId="0" fontId="7" fillId="9" borderId="1" xfId="0" applyFont="1" applyFill="1" applyBorder="1" applyAlignment="1">
      <alignment horizontal="center" vertical="center" wrapText="1"/>
    </xf>
    <xf numFmtId="9" fontId="56" fillId="9" borderId="1" xfId="2" applyFont="1" applyFill="1" applyBorder="1" applyAlignment="1">
      <alignment horizontal="center" vertical="center" wrapText="1"/>
    </xf>
    <xf numFmtId="9" fontId="7" fillId="9" borderId="1" xfId="2" applyFont="1" applyFill="1" applyBorder="1" applyAlignment="1">
      <alignment horizontal="center" vertical="center" wrapText="1"/>
    </xf>
    <xf numFmtId="0" fontId="7" fillId="9" borderId="2" xfId="0" applyFont="1" applyFill="1" applyBorder="1" applyAlignment="1">
      <alignment horizontal="center" vertical="center" wrapText="1"/>
    </xf>
    <xf numFmtId="0" fontId="61" fillId="10" borderId="1" xfId="0" applyFont="1" applyFill="1" applyBorder="1" applyAlignment="1">
      <alignment horizontal="center" vertical="center"/>
    </xf>
    <xf numFmtId="0" fontId="10" fillId="9" borderId="34" xfId="0" applyFont="1" applyFill="1" applyBorder="1" applyAlignment="1">
      <alignment horizontal="center" vertical="center" wrapText="1"/>
    </xf>
    <xf numFmtId="0" fontId="55" fillId="9" borderId="6" xfId="0" applyFont="1" applyFill="1" applyBorder="1" applyAlignment="1">
      <alignment horizontal="center" vertical="center" wrapText="1"/>
    </xf>
    <xf numFmtId="0" fontId="7" fillId="9" borderId="6" xfId="0" applyFont="1" applyFill="1" applyBorder="1" applyAlignment="1">
      <alignment vertical="center" wrapText="1"/>
    </xf>
    <xf numFmtId="14" fontId="7" fillId="9" borderId="6" xfId="0" applyNumberFormat="1" applyFont="1" applyFill="1" applyBorder="1" applyAlignment="1">
      <alignment horizontal="center" vertical="center" wrapText="1"/>
    </xf>
    <xf numFmtId="0" fontId="7" fillId="9" borderId="6" xfId="0" applyFont="1" applyFill="1" applyBorder="1" applyAlignment="1">
      <alignment horizontal="left" vertical="center" wrapText="1"/>
    </xf>
    <xf numFmtId="9" fontId="56" fillId="9" borderId="6" xfId="2" applyFont="1" applyFill="1" applyBorder="1" applyAlignment="1">
      <alignment horizontal="center" vertical="center" wrapText="1"/>
    </xf>
    <xf numFmtId="9" fontId="7" fillId="9" borderId="6" xfId="2" applyFont="1" applyFill="1" applyBorder="1" applyAlignment="1">
      <alignment horizontal="center" vertical="center" wrapText="1"/>
    </xf>
    <xf numFmtId="0" fontId="7" fillId="9" borderId="40" xfId="0" applyFont="1" applyFill="1" applyBorder="1" applyAlignment="1">
      <alignment horizontal="center" vertical="center" wrapText="1"/>
    </xf>
    <xf numFmtId="0" fontId="7" fillId="9" borderId="78" xfId="0" applyFont="1" applyFill="1" applyBorder="1" applyAlignment="1">
      <alignment horizontal="center" vertical="center" wrapText="1"/>
    </xf>
    <xf numFmtId="0" fontId="59" fillId="0" borderId="1" xfId="0" applyFont="1" applyBorder="1" applyAlignment="1">
      <alignment horizontal="center" vertical="center" wrapText="1"/>
    </xf>
    <xf numFmtId="0" fontId="0" fillId="10" borderId="1" xfId="0" applyFill="1" applyBorder="1" applyAlignment="1">
      <alignment vertical="center" wrapText="1"/>
    </xf>
    <xf numFmtId="14" fontId="57" fillId="10" borderId="1" xfId="0" applyNumberFormat="1" applyFont="1" applyFill="1" applyBorder="1" applyAlignment="1">
      <alignment horizontal="justify" vertical="center" wrapText="1"/>
    </xf>
    <xf numFmtId="9" fontId="57" fillId="20" borderId="1" xfId="0" applyNumberFormat="1" applyFont="1" applyFill="1" applyBorder="1" applyAlignment="1">
      <alignment horizontal="center" vertical="center" wrapText="1"/>
    </xf>
    <xf numFmtId="0" fontId="57" fillId="10" borderId="25" xfId="0" applyFont="1" applyFill="1" applyBorder="1" applyAlignment="1">
      <alignment horizontal="center" vertical="center"/>
    </xf>
    <xf numFmtId="0" fontId="57" fillId="10" borderId="6" xfId="0" applyFont="1" applyFill="1" applyBorder="1" applyAlignment="1">
      <alignment horizontal="center" vertical="center"/>
    </xf>
    <xf numFmtId="0" fontId="57" fillId="10" borderId="19" xfId="0" applyFont="1" applyFill="1" applyBorder="1" applyAlignment="1">
      <alignment horizontal="center" vertical="center"/>
    </xf>
    <xf numFmtId="0" fontId="57" fillId="10" borderId="50" xfId="0" applyFont="1" applyFill="1" applyBorder="1" applyAlignment="1">
      <alignment horizontal="center" vertical="center"/>
    </xf>
    <xf numFmtId="0" fontId="57" fillId="10" borderId="5" xfId="0" applyFont="1" applyFill="1" applyBorder="1" applyAlignment="1">
      <alignment horizontal="center" vertical="center"/>
    </xf>
    <xf numFmtId="0" fontId="0" fillId="10" borderId="2" xfId="0" applyFill="1" applyBorder="1" applyAlignment="1">
      <alignment horizontal="center" vertical="center"/>
    </xf>
    <xf numFmtId="0" fontId="0" fillId="10" borderId="1" xfId="0" applyFill="1" applyBorder="1" applyAlignment="1">
      <alignment horizontal="center" vertical="center"/>
    </xf>
    <xf numFmtId="0" fontId="0" fillId="10" borderId="6" xfId="0" applyFill="1" applyBorder="1" applyAlignment="1">
      <alignment horizontal="center" vertical="center"/>
    </xf>
    <xf numFmtId="0" fontId="0" fillId="10" borderId="0" xfId="0" applyFill="1" applyAlignment="1">
      <alignment horizontal="center" vertical="center"/>
    </xf>
    <xf numFmtId="9" fontId="0" fillId="10" borderId="4" xfId="0" applyNumberFormat="1" applyFill="1" applyBorder="1" applyAlignment="1">
      <alignment horizontal="center" vertical="center"/>
    </xf>
    <xf numFmtId="9" fontId="0" fillId="10" borderId="2" xfId="0" applyNumberFormat="1" applyFill="1" applyBorder="1" applyAlignment="1">
      <alignment horizontal="center" vertical="center"/>
    </xf>
    <xf numFmtId="9" fontId="0" fillId="10" borderId="5" xfId="0" applyNumberFormat="1" applyFill="1" applyBorder="1" applyAlignment="1">
      <alignment horizontal="center" vertical="center"/>
    </xf>
    <xf numFmtId="9" fontId="0" fillId="10" borderId="1" xfId="0" applyNumberFormat="1" applyFill="1" applyBorder="1" applyAlignment="1">
      <alignment horizontal="center" vertical="center"/>
    </xf>
    <xf numFmtId="0" fontId="0" fillId="10" borderId="0" xfId="0" applyFill="1" applyAlignment="1">
      <alignment horizontal="center"/>
    </xf>
    <xf numFmtId="9" fontId="0" fillId="10" borderId="3" xfId="0" applyNumberFormat="1" applyFill="1" applyBorder="1" applyAlignment="1">
      <alignment horizontal="center" vertical="center"/>
    </xf>
    <xf numFmtId="0" fontId="0" fillId="10" borderId="3" xfId="0" applyFill="1" applyBorder="1" applyAlignment="1">
      <alignment horizontal="center" vertical="center"/>
    </xf>
    <xf numFmtId="0" fontId="0" fillId="10" borderId="2" xfId="0" applyFill="1" applyBorder="1" applyAlignment="1">
      <alignment horizontal="center"/>
    </xf>
    <xf numFmtId="0" fontId="0" fillId="10" borderId="3" xfId="0" applyFill="1" applyBorder="1" applyAlignment="1">
      <alignment horizontal="center"/>
    </xf>
    <xf numFmtId="0" fontId="0" fillId="10" borderId="4" xfId="0" applyFill="1" applyBorder="1" applyAlignment="1">
      <alignment horizontal="center"/>
    </xf>
    <xf numFmtId="0" fontId="0" fillId="10" borderId="19" xfId="0" applyFill="1" applyBorder="1" applyAlignment="1">
      <alignment horizontal="center" vertical="center"/>
    </xf>
    <xf numFmtId="0" fontId="7" fillId="19" borderId="6" xfId="0" applyFont="1" applyFill="1" applyBorder="1" applyAlignment="1">
      <alignment horizontal="center" vertical="center"/>
    </xf>
    <xf numFmtId="0" fontId="57" fillId="20" borderId="0" xfId="0" applyFont="1" applyFill="1" applyAlignment="1">
      <alignment horizontal="center" vertical="center"/>
    </xf>
    <xf numFmtId="0" fontId="57" fillId="20" borderId="6" xfId="0" applyFont="1" applyFill="1" applyBorder="1" applyAlignment="1">
      <alignment horizontal="center" vertical="center"/>
    </xf>
    <xf numFmtId="0" fontId="57" fillId="20" borderId="2" xfId="0" applyFont="1" applyFill="1" applyBorder="1" applyAlignment="1">
      <alignment horizontal="center" vertical="center" wrapText="1"/>
    </xf>
    <xf numFmtId="9" fontId="57" fillId="20" borderId="19" xfId="0" applyNumberFormat="1" applyFont="1" applyFill="1" applyBorder="1" applyAlignment="1">
      <alignment horizontal="center" vertical="center" wrapText="1"/>
    </xf>
    <xf numFmtId="0" fontId="0" fillId="19" borderId="7" xfId="0" applyFill="1"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9" fontId="4" fillId="10" borderId="68" xfId="2" applyFont="1" applyFill="1" applyBorder="1" applyAlignment="1">
      <alignment horizontal="left" vertical="center" wrapText="1"/>
    </xf>
    <xf numFmtId="0" fontId="16" fillId="0" borderId="42" xfId="12" applyBorder="1" applyAlignment="1">
      <alignment vertical="center"/>
    </xf>
    <xf numFmtId="0" fontId="0" fillId="0" borderId="40" xfId="0" applyBorder="1"/>
    <xf numFmtId="0" fontId="0" fillId="0" borderId="3" xfId="0" applyBorder="1" applyAlignment="1">
      <alignment horizontal="center" vertical="center"/>
    </xf>
    <xf numFmtId="9" fontId="0" fillId="19" borderId="0" xfId="0" applyNumberFormat="1" applyFill="1" applyAlignment="1">
      <alignment horizontal="center" vertical="center"/>
    </xf>
    <xf numFmtId="0" fontId="16" fillId="10" borderId="70" xfId="12" applyFill="1" applyBorder="1" applyAlignment="1">
      <alignment horizontal="left" vertical="center" wrapText="1"/>
    </xf>
    <xf numFmtId="0" fontId="0" fillId="0" borderId="5" xfId="0" applyBorder="1" applyAlignment="1">
      <alignment horizontal="center" vertical="center"/>
    </xf>
    <xf numFmtId="0" fontId="0" fillId="0" borderId="2" xfId="0" applyBorder="1" applyAlignment="1">
      <alignment horizontal="center" vertical="center"/>
    </xf>
    <xf numFmtId="9" fontId="0" fillId="19" borderId="49" xfId="0" applyNumberFormat="1" applyFill="1" applyBorder="1" applyAlignment="1">
      <alignment horizontal="center" vertical="center"/>
    </xf>
    <xf numFmtId="9" fontId="85" fillId="0" borderId="38" xfId="0" applyNumberFormat="1" applyFont="1" applyBorder="1" applyAlignment="1">
      <alignment horizontal="center" vertical="center"/>
    </xf>
    <xf numFmtId="0" fontId="86" fillId="10" borderId="68" xfId="12" applyFont="1" applyFill="1" applyBorder="1" applyAlignment="1">
      <alignment horizontal="left" vertical="center" wrapText="1"/>
    </xf>
    <xf numFmtId="0" fontId="86" fillId="10" borderId="71" xfId="12" applyFont="1" applyFill="1" applyBorder="1" applyAlignment="1">
      <alignment horizontal="left" vertical="center" wrapText="1"/>
    </xf>
    <xf numFmtId="9" fontId="0" fillId="19" borderId="19" xfId="0" applyNumberFormat="1" applyFill="1" applyBorder="1" applyAlignment="1">
      <alignment horizontal="center" vertical="center"/>
    </xf>
    <xf numFmtId="14" fontId="4" fillId="8" borderId="1" xfId="0" applyNumberFormat="1" applyFont="1" applyFill="1" applyBorder="1" applyAlignment="1">
      <alignment horizontal="center" vertical="center"/>
    </xf>
    <xf numFmtId="14" fontId="7" fillId="0" borderId="7" xfId="0" applyNumberFormat="1" applyFont="1" applyBorder="1" applyAlignment="1">
      <alignment horizontal="center" vertical="center"/>
    </xf>
    <xf numFmtId="0" fontId="7" fillId="0" borderId="7" xfId="0" applyFont="1" applyBorder="1" applyAlignment="1">
      <alignment horizontal="center" vertical="center"/>
    </xf>
    <xf numFmtId="14" fontId="7" fillId="0" borderId="6" xfId="0" applyNumberFormat="1" applyFont="1" applyBorder="1" applyAlignment="1">
      <alignment horizontal="center" vertical="center"/>
    </xf>
    <xf numFmtId="0" fontId="7" fillId="0" borderId="7" xfId="0" applyFont="1" applyBorder="1" applyAlignment="1">
      <alignment horizontal="center" vertical="center" wrapText="1"/>
    </xf>
    <xf numFmtId="0" fontId="7" fillId="0" borderId="50" xfId="0" applyFont="1" applyBorder="1" applyAlignment="1">
      <alignment horizontal="left" vertical="center"/>
    </xf>
    <xf numFmtId="14" fontId="7" fillId="0" borderId="7" xfId="0" applyNumberFormat="1" applyFont="1" applyBorder="1" applyAlignment="1">
      <alignment horizontal="right" vertical="center"/>
    </xf>
    <xf numFmtId="0" fontId="8" fillId="10" borderId="0" xfId="0" applyFont="1" applyFill="1" applyAlignment="1">
      <alignment horizontal="left" wrapText="1"/>
    </xf>
    <xf numFmtId="14" fontId="57" fillId="10" borderId="19" xfId="0" applyNumberFormat="1" applyFont="1" applyFill="1" applyBorder="1" applyAlignment="1">
      <alignment horizontal="center" vertical="center"/>
    </xf>
    <xf numFmtId="0" fontId="30" fillId="0" borderId="44" xfId="0" applyFont="1" applyBorder="1" applyAlignment="1">
      <alignment horizontal="left" vertical="center" wrapText="1"/>
    </xf>
    <xf numFmtId="0" fontId="30" fillId="0" borderId="54" xfId="0" applyFont="1" applyBorder="1" applyAlignment="1">
      <alignment horizontal="left" vertical="center" wrapText="1"/>
    </xf>
    <xf numFmtId="0" fontId="30" fillId="0" borderId="58" xfId="0" applyFont="1" applyBorder="1" applyAlignment="1">
      <alignment horizontal="left" vertical="center" wrapText="1"/>
    </xf>
    <xf numFmtId="0" fontId="30" fillId="0" borderId="2" xfId="0" applyFont="1" applyBorder="1" applyAlignment="1">
      <alignment horizontal="left" vertical="center" wrapText="1"/>
    </xf>
    <xf numFmtId="0" fontId="30" fillId="0" borderId="7" xfId="0" applyFont="1" applyBorder="1" applyAlignment="1">
      <alignment horizontal="left" vertical="center" wrapText="1"/>
    </xf>
    <xf numFmtId="0" fontId="30" fillId="0" borderId="60" xfId="0" applyFont="1" applyBorder="1" applyAlignment="1">
      <alignment horizontal="left" vertical="center" wrapText="1"/>
    </xf>
    <xf numFmtId="0" fontId="20" fillId="0" borderId="55" xfId="0" applyFont="1" applyBorder="1" applyAlignment="1">
      <alignment horizontal="center" vertical="top" wrapText="1"/>
    </xf>
    <xf numFmtId="0" fontId="20" fillId="0" borderId="56" xfId="0" applyFont="1" applyBorder="1" applyAlignment="1">
      <alignment horizontal="center" vertical="top" wrapText="1"/>
    </xf>
    <xf numFmtId="0" fontId="35" fillId="8" borderId="27" xfId="0" applyFont="1" applyFill="1" applyBorder="1" applyAlignment="1">
      <alignment horizontal="center" vertical="center"/>
    </xf>
    <xf numFmtId="0" fontId="35" fillId="8" borderId="28" xfId="0" applyFont="1" applyFill="1" applyBorder="1" applyAlignment="1">
      <alignment horizontal="center" vertical="center"/>
    </xf>
    <xf numFmtId="0" fontId="35" fillId="8" borderId="29" xfId="0" applyFont="1" applyFill="1" applyBorder="1" applyAlignment="1">
      <alignment horizontal="center" vertical="center"/>
    </xf>
    <xf numFmtId="0" fontId="35" fillId="8" borderId="11" xfId="0" applyFont="1" applyFill="1" applyBorder="1" applyAlignment="1">
      <alignment horizontal="center" vertical="center"/>
    </xf>
    <xf numFmtId="0" fontId="35" fillId="8" borderId="25" xfId="0" applyFont="1" applyFill="1" applyBorder="1" applyAlignment="1">
      <alignment horizontal="center" vertical="center"/>
    </xf>
    <xf numFmtId="0" fontId="35" fillId="8" borderId="12" xfId="0" applyFont="1" applyFill="1" applyBorder="1" applyAlignment="1">
      <alignment horizontal="center" vertical="center"/>
    </xf>
    <xf numFmtId="0" fontId="34" fillId="0" borderId="62" xfId="0" applyFont="1" applyBorder="1" applyAlignment="1">
      <alignment horizontal="left" vertical="center" wrapText="1"/>
    </xf>
    <xf numFmtId="0" fontId="34" fillId="0" borderId="63" xfId="0" applyFont="1" applyBorder="1" applyAlignment="1">
      <alignment horizontal="left" vertical="center" wrapText="1"/>
    </xf>
    <xf numFmtId="0" fontId="34" fillId="0" borderId="64" xfId="0" applyFont="1" applyBorder="1" applyAlignment="1">
      <alignment horizontal="left" vertical="center" wrapText="1"/>
    </xf>
    <xf numFmtId="0" fontId="34" fillId="0" borderId="65" xfId="0" applyFont="1" applyBorder="1" applyAlignment="1">
      <alignment horizontal="left" vertical="center" wrapText="1"/>
    </xf>
    <xf numFmtId="0" fontId="20" fillId="0" borderId="55" xfId="0" applyFont="1" applyBorder="1" applyAlignment="1">
      <alignment horizontal="left" vertical="center" wrapText="1"/>
    </xf>
    <xf numFmtId="0" fontId="30" fillId="0" borderId="27"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4" fillId="0" borderId="27" xfId="0" applyFont="1" applyBorder="1" applyAlignment="1">
      <alignment horizontal="left" vertical="center" wrapText="1"/>
    </xf>
    <xf numFmtId="0" fontId="34" fillId="0" borderId="28" xfId="0" applyFont="1" applyBorder="1" applyAlignment="1">
      <alignment horizontal="left" vertical="center"/>
    </xf>
    <xf numFmtId="0" fontId="34" fillId="0" borderId="29" xfId="0" applyFont="1" applyBorder="1" applyAlignment="1">
      <alignment horizontal="left" vertical="center"/>
    </xf>
    <xf numFmtId="0" fontId="30" fillId="0" borderId="11" xfId="0" applyFont="1" applyBorder="1" applyAlignment="1">
      <alignment horizontal="center" vertical="center"/>
    </xf>
    <xf numFmtId="0" fontId="30" fillId="0" borderId="25" xfId="0" applyFont="1" applyBorder="1" applyAlignment="1">
      <alignment horizontal="center" vertical="center"/>
    </xf>
    <xf numFmtId="0" fontId="30" fillId="0" borderId="12" xfId="0" applyFont="1" applyBorder="1" applyAlignment="1">
      <alignment horizontal="center" vertical="center"/>
    </xf>
    <xf numFmtId="0" fontId="30" fillId="0" borderId="9" xfId="0" applyFont="1" applyBorder="1" applyAlignment="1">
      <alignment horizontal="center" vertical="center"/>
    </xf>
    <xf numFmtId="0" fontId="30" fillId="0" borderId="0" xfId="0" applyFont="1" applyAlignment="1">
      <alignment horizontal="center" vertical="center"/>
    </xf>
    <xf numFmtId="0" fontId="30" fillId="0" borderId="17" xfId="0" applyFont="1" applyBorder="1" applyAlignment="1">
      <alignment horizontal="center" vertical="center"/>
    </xf>
    <xf numFmtId="0" fontId="30" fillId="0" borderId="10" xfId="0" applyFont="1" applyBorder="1" applyAlignment="1">
      <alignment horizontal="center" vertical="center"/>
    </xf>
    <xf numFmtId="0" fontId="30" fillId="0" borderId="26" xfId="0" applyFont="1" applyBorder="1" applyAlignment="1">
      <alignment horizontal="center" vertical="center"/>
    </xf>
    <xf numFmtId="0" fontId="30" fillId="0" borderId="18" xfId="0" applyFont="1" applyBorder="1" applyAlignment="1">
      <alignment horizontal="center" vertical="center"/>
    </xf>
    <xf numFmtId="0" fontId="35" fillId="8" borderId="26" xfId="0" applyFont="1" applyFill="1" applyBorder="1" applyAlignment="1">
      <alignment horizontal="center" vertical="center"/>
    </xf>
    <xf numFmtId="0" fontId="30" fillId="0" borderId="11" xfId="0" applyFont="1" applyBorder="1" applyAlignment="1">
      <alignment horizontal="left" vertical="center" wrapText="1"/>
    </xf>
    <xf numFmtId="0" fontId="30" fillId="0" borderId="25" xfId="0" applyFont="1" applyBorder="1" applyAlignment="1">
      <alignment horizontal="left" vertical="center" wrapText="1"/>
    </xf>
    <xf numFmtId="0" fontId="30" fillId="0" borderId="12" xfId="0" applyFont="1" applyBorder="1" applyAlignment="1">
      <alignment horizontal="left" vertical="center" wrapText="1"/>
    </xf>
    <xf numFmtId="0" fontId="30" fillId="0" borderId="9" xfId="0" applyFont="1" applyBorder="1" applyAlignment="1">
      <alignment horizontal="left" vertical="center" wrapText="1"/>
    </xf>
    <xf numFmtId="0" fontId="30" fillId="0" borderId="0" xfId="0" applyFont="1" applyAlignment="1">
      <alignment horizontal="left" vertical="center" wrapText="1"/>
    </xf>
    <xf numFmtId="0" fontId="30" fillId="0" borderId="17" xfId="0" applyFont="1" applyBorder="1" applyAlignment="1">
      <alignment horizontal="left" vertical="center" wrapText="1"/>
    </xf>
    <xf numFmtId="0" fontId="30" fillId="0" borderId="10" xfId="0" applyFont="1" applyBorder="1" applyAlignment="1">
      <alignment horizontal="left" vertical="center" wrapText="1"/>
    </xf>
    <xf numFmtId="0" fontId="30" fillId="0" borderId="26" xfId="0" applyFont="1" applyBorder="1" applyAlignment="1">
      <alignment horizontal="left" vertical="center" wrapText="1"/>
    </xf>
    <xf numFmtId="0" fontId="30" fillId="0" borderId="18" xfId="0" applyFont="1" applyBorder="1" applyAlignment="1">
      <alignment horizontal="left" vertical="center" wrapText="1"/>
    </xf>
    <xf numFmtId="0" fontId="7" fillId="0" borderId="26" xfId="0" applyFont="1" applyBorder="1" applyAlignment="1">
      <alignment horizontal="center" wrapText="1"/>
    </xf>
    <xf numFmtId="0" fontId="50" fillId="2" borderId="11" xfId="0" applyFont="1" applyFill="1" applyBorder="1" applyAlignment="1">
      <alignment horizontal="center" vertical="center" wrapText="1"/>
    </xf>
    <xf numFmtId="0" fontId="50" fillId="2" borderId="25" xfId="0" applyFont="1" applyFill="1" applyBorder="1" applyAlignment="1">
      <alignment horizontal="center" vertical="center" wrapText="1"/>
    </xf>
    <xf numFmtId="0" fontId="50" fillId="2" borderId="12" xfId="0" applyFont="1" applyFill="1" applyBorder="1" applyAlignment="1">
      <alignment horizontal="center" vertical="center" wrapText="1"/>
    </xf>
    <xf numFmtId="0" fontId="51" fillId="4" borderId="2" xfId="0" applyFont="1" applyFill="1" applyBorder="1" applyAlignment="1">
      <alignment horizontal="center" vertical="center" wrapText="1"/>
    </xf>
    <xf numFmtId="0" fontId="51" fillId="4" borderId="7" xfId="0" applyFont="1" applyFill="1" applyBorder="1" applyAlignment="1">
      <alignment horizontal="center" vertical="center" wrapText="1"/>
    </xf>
    <xf numFmtId="0" fontId="51" fillId="4" borderId="48" xfId="0" applyFont="1" applyFill="1" applyBorder="1" applyAlignment="1">
      <alignment horizontal="center" vertical="center" wrapText="1"/>
    </xf>
    <xf numFmtId="0" fontId="20" fillId="0" borderId="51" xfId="0" applyFont="1" applyBorder="1" applyAlignment="1">
      <alignment horizontal="left" vertical="top" wrapText="1"/>
    </xf>
    <xf numFmtId="0" fontId="20" fillId="0" borderId="28" xfId="0" applyFont="1" applyBorder="1" applyAlignment="1">
      <alignment horizontal="left" vertical="top" wrapText="1"/>
    </xf>
    <xf numFmtId="0" fontId="45" fillId="0" borderId="26" xfId="0" applyFont="1" applyBorder="1" applyAlignment="1">
      <alignment horizontal="center" wrapText="1"/>
    </xf>
    <xf numFmtId="0" fontId="45" fillId="0" borderId="53" xfId="0" applyFont="1" applyBorder="1" applyAlignment="1">
      <alignment horizontal="center" wrapText="1"/>
    </xf>
    <xf numFmtId="0" fontId="20" fillId="0" borderId="40" xfId="0" applyFont="1" applyBorder="1" applyAlignment="1">
      <alignment horizontal="left" vertical="top" wrapText="1"/>
    </xf>
    <xf numFmtId="0" fontId="20" fillId="0" borderId="0" xfId="0" applyFont="1" applyAlignment="1">
      <alignment horizontal="left" vertical="top" wrapText="1"/>
    </xf>
    <xf numFmtId="0" fontId="82" fillId="3" borderId="30" xfId="0" applyFont="1" applyFill="1" applyBorder="1" applyAlignment="1">
      <alignment horizontal="center" vertical="center" wrapText="1"/>
    </xf>
    <xf numFmtId="0" fontId="82" fillId="3" borderId="8" xfId="0" applyFont="1" applyFill="1" applyBorder="1" applyAlignment="1">
      <alignment horizontal="center" vertical="center" wrapText="1"/>
    </xf>
    <xf numFmtId="0" fontId="82" fillId="3" borderId="35" xfId="0" applyFont="1" applyFill="1" applyBorder="1" applyAlignment="1">
      <alignment horizontal="center" vertical="center" wrapText="1"/>
    </xf>
    <xf numFmtId="0" fontId="82" fillId="8" borderId="34" xfId="0" applyFont="1" applyFill="1" applyBorder="1" applyAlignment="1">
      <alignment horizontal="center" vertical="center" wrapText="1"/>
    </xf>
    <xf numFmtId="0" fontId="82" fillId="3" borderId="1" xfId="0" applyFont="1" applyFill="1" applyBorder="1" applyAlignment="1">
      <alignment horizontal="center" vertical="center" wrapText="1"/>
    </xf>
    <xf numFmtId="0" fontId="82" fillId="3" borderId="2" xfId="0" applyFont="1" applyFill="1" applyBorder="1" applyAlignment="1">
      <alignment horizontal="center" vertical="center" wrapText="1"/>
    </xf>
    <xf numFmtId="0" fontId="82" fillId="3" borderId="7" xfId="0" applyFont="1" applyFill="1" applyBorder="1" applyAlignment="1">
      <alignment horizontal="center" vertical="center" wrapText="1"/>
    </xf>
    <xf numFmtId="0" fontId="4" fillId="8" borderId="31"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4" fillId="8" borderId="32"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62" fillId="0" borderId="25" xfId="0" applyFont="1" applyBorder="1" applyAlignment="1">
      <alignment horizontal="left" vertical="center" wrapText="1"/>
    </xf>
    <xf numFmtId="0" fontId="6" fillId="0" borderId="25" xfId="0" applyFont="1" applyBorder="1" applyAlignment="1">
      <alignment horizontal="left" vertical="center" wrapText="1"/>
    </xf>
    <xf numFmtId="0" fontId="6" fillId="0" borderId="52" xfId="0" applyFont="1" applyBorder="1" applyAlignment="1">
      <alignment horizontal="left" vertical="center" wrapText="1"/>
    </xf>
    <xf numFmtId="0" fontId="6" fillId="0" borderId="42" xfId="0" applyFont="1" applyBorder="1" applyAlignment="1">
      <alignment vertical="center"/>
    </xf>
    <xf numFmtId="0" fontId="6" fillId="0" borderId="25" xfId="0" applyFont="1" applyBorder="1" applyAlignment="1">
      <alignment vertical="center"/>
    </xf>
    <xf numFmtId="0" fontId="6" fillId="0" borderId="12" xfId="0" applyFont="1" applyBorder="1" applyAlignment="1">
      <alignment vertical="center"/>
    </xf>
    <xf numFmtId="0" fontId="11" fillId="0" borderId="3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13" xfId="0" applyFont="1" applyBorder="1" applyAlignment="1">
      <alignment horizontal="center" vertical="center" wrapText="1"/>
    </xf>
    <xf numFmtId="0" fontId="20" fillId="0" borderId="27" xfId="0" applyFont="1" applyBorder="1" applyAlignment="1">
      <alignment horizontal="left" vertical="top" wrapText="1"/>
    </xf>
    <xf numFmtId="0" fontId="20" fillId="0" borderId="28" xfId="0" applyFont="1" applyBorder="1" applyAlignment="1">
      <alignment horizontal="left" vertical="top"/>
    </xf>
    <xf numFmtId="0" fontId="71" fillId="8" borderId="0" xfId="0" applyFont="1" applyFill="1" applyAlignment="1">
      <alignment horizontal="center" vertical="center"/>
    </xf>
    <xf numFmtId="0" fontId="5" fillId="0" borderId="11" xfId="0" applyFont="1" applyBorder="1" applyAlignment="1">
      <alignment horizontal="center"/>
    </xf>
    <xf numFmtId="0" fontId="5" fillId="0" borderId="25" xfId="0" applyFont="1" applyBorder="1" applyAlignment="1">
      <alignment horizontal="center"/>
    </xf>
    <xf numFmtId="0" fontId="5" fillId="0" borderId="12" xfId="0" applyFont="1" applyBorder="1" applyAlignment="1">
      <alignment horizontal="center"/>
    </xf>
    <xf numFmtId="0" fontId="5" fillId="0" borderId="10" xfId="0" applyFont="1" applyBorder="1" applyAlignment="1">
      <alignment horizontal="center"/>
    </xf>
    <xf numFmtId="0" fontId="5" fillId="0" borderId="26" xfId="0" applyFont="1" applyBorder="1" applyAlignment="1">
      <alignment horizontal="center"/>
    </xf>
    <xf numFmtId="0" fontId="5" fillId="0" borderId="18" xfId="0" applyFont="1" applyBorder="1" applyAlignment="1">
      <alignment horizontal="center"/>
    </xf>
    <xf numFmtId="0" fontId="63" fillId="0" borderId="9" xfId="0" applyFont="1" applyBorder="1" applyAlignment="1">
      <alignment horizontal="left" vertical="center" wrapText="1"/>
    </xf>
    <xf numFmtId="0" fontId="7" fillId="0" borderId="0" xfId="0" applyFont="1" applyAlignment="1">
      <alignment horizontal="left" vertical="center" wrapText="1"/>
    </xf>
    <xf numFmtId="0" fontId="71" fillId="8" borderId="27" xfId="0" applyFont="1" applyFill="1" applyBorder="1" applyAlignment="1">
      <alignment horizontal="center" vertical="center"/>
    </xf>
    <xf numFmtId="0" fontId="71" fillId="8" borderId="29" xfId="0" applyFont="1" applyFill="1" applyBorder="1" applyAlignment="1">
      <alignment horizontal="center" vertical="center"/>
    </xf>
  </cellXfs>
  <cellStyles count="13">
    <cellStyle name="Comma 2" xfId="3" xr:uid="{72930762-5FB1-45C4-A369-15BD27BE001A}"/>
    <cellStyle name="Currency [0] 2" xfId="10" xr:uid="{8AB313EC-4358-45B7-AAF4-03596F43E5E4}"/>
    <cellStyle name="Hipervínculo" xfId="12" builtinId="8"/>
    <cellStyle name="Millares [0] 2" xfId="4" xr:uid="{9B41C9EB-D5F1-4660-A8B3-D9DBCAED4898}"/>
    <cellStyle name="Moneda" xfId="1" builtinId="4"/>
    <cellStyle name="Normal" xfId="0" builtinId="0"/>
    <cellStyle name="Normal 2 2" xfId="11" xr:uid="{183CCD30-7E4C-404A-8DEE-88323703CA57}"/>
    <cellStyle name="Normal 4" xfId="6" xr:uid="{C29C2B7F-2F6E-4EDE-9211-FF66873C073F}"/>
    <cellStyle name="Normal 4 2" xfId="7" xr:uid="{68D1205C-D469-4349-BB5C-0DBBF42E8B19}"/>
    <cellStyle name="Normal 5" xfId="5" xr:uid="{C685ED61-9C07-45D4-8378-D14F084050A2}"/>
    <cellStyle name="Normal 5 2" xfId="8" xr:uid="{E7B5C7A0-8E48-4AEE-BC98-8BCAB4DE0927}"/>
    <cellStyle name="Porcentaje" xfId="2" builtinId="5"/>
    <cellStyle name="Porcentaje 2" xfId="9" xr:uid="{A29F389F-DE11-4840-A8A0-1AF9DF121913}"/>
  </cellStyles>
  <dxfs count="0"/>
  <tableStyles count="0" defaultTableStyle="TableStyleMedium2" defaultPivotStyle="PivotStyleLight16"/>
  <colors>
    <mruColors>
      <color rgb="FF99FF66"/>
      <color rgb="FFFFFF00"/>
      <color rgb="FF33CC33"/>
      <color rgb="FFFF3300"/>
      <color rgb="FF66FF33"/>
      <color rgb="FFFF6600"/>
      <color rgb="FF00CC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r>
              <a:rPr kumimoji="0" lang="es-ES" sz="1400" b="1" i="0" u="none" strike="noStrike" kern="0" cap="none" spc="0" normalizeH="0" baseline="0" noProof="0">
                <a:ln>
                  <a:noFill/>
                </a:ln>
                <a:solidFill>
                  <a:sysClr val="windowText" lastClr="000000">
                    <a:lumMod val="65000"/>
                    <a:lumOff val="35000"/>
                  </a:sysClr>
                </a:solidFill>
                <a:effectLst/>
                <a:uLnTx/>
                <a:uFillTx/>
                <a:latin typeface="Arial Nova" panose="020B0504020202020204" pitchFamily="34" charset="0"/>
              </a:rPr>
              <a:t>DISTRIBUCION DE ACCIONES ESTRATEGICAS PAI 2022</a:t>
            </a:r>
          </a:p>
        </c:rich>
      </c:tx>
      <c:overlay val="0"/>
      <c:spPr>
        <a:noFill/>
        <a:ln>
          <a:noFill/>
        </a:ln>
        <a:effectLst/>
      </c:spPr>
      <c:txPr>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solidFill>
                    <a:latin typeface="Arial Black" panose="020B0A04020102020204"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PAI!$A$8:$A$14</c:f>
              <c:strCache>
                <c:ptCount val="7"/>
                <c:pt idx="0">
                  <c:v>DIRECCIÓN GENERAL</c:v>
                </c:pt>
                <c:pt idx="1">
                  <c:v>SUB DIRECCIÓN GESTION CONTRACTUAL</c:v>
                </c:pt>
                <c:pt idx="2">
                  <c:v>SUB DIRECCIÓN NEGOCIOS</c:v>
                </c:pt>
                <c:pt idx="3">
                  <c:v>SUB DIRECCIÓN EMAE</c:v>
                </c:pt>
                <c:pt idx="4">
                  <c:v>SUB DIRECCIÓN IDT</c:v>
                </c:pt>
                <c:pt idx="5">
                  <c:v>SECRETARÍA GENERAL</c:v>
                </c:pt>
                <c:pt idx="6">
                  <c:v>DEC612 de 2018 </c:v>
                </c:pt>
              </c:strCache>
            </c:strRef>
          </c:cat>
          <c:val>
            <c:numRef>
              <c:f>PAI!$B$8:$B$14</c:f>
              <c:numCache>
                <c:formatCode>General</c:formatCode>
                <c:ptCount val="7"/>
                <c:pt idx="0">
                  <c:v>14</c:v>
                </c:pt>
                <c:pt idx="1">
                  <c:v>16</c:v>
                </c:pt>
                <c:pt idx="2">
                  <c:v>15</c:v>
                </c:pt>
                <c:pt idx="3">
                  <c:v>18</c:v>
                </c:pt>
                <c:pt idx="4">
                  <c:v>12</c:v>
                </c:pt>
                <c:pt idx="5">
                  <c:v>12</c:v>
                </c:pt>
                <c:pt idx="6">
                  <c:v>12</c:v>
                </c:pt>
              </c:numCache>
            </c:numRef>
          </c:val>
          <c:extLst>
            <c:ext xmlns:c16="http://schemas.microsoft.com/office/drawing/2014/chart" uri="{C3380CC4-5D6E-409C-BE32-E72D297353CC}">
              <c16:uniqueId val="{00000000-421C-4FF1-8092-582F4B3B94BA}"/>
            </c:ext>
          </c:extLst>
        </c:ser>
        <c:dLbls>
          <c:showLegendKey val="0"/>
          <c:showVal val="0"/>
          <c:showCatName val="0"/>
          <c:showSerName val="0"/>
          <c:showPercent val="0"/>
          <c:showBubbleSize val="0"/>
        </c:dLbls>
        <c:gapWidth val="150"/>
        <c:axId val="1389363247"/>
        <c:axId val="1389364495"/>
      </c:barChart>
      <c:catAx>
        <c:axId val="138936324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r>
                  <a:rPr lang="es-CO">
                    <a:latin typeface="Arial Nova" panose="020B0504020202020204" pitchFamily="34" charset="0"/>
                  </a:rPr>
                  <a:t>ÁREAS DE LA</a:t>
                </a:r>
                <a:r>
                  <a:rPr lang="es-CO" baseline="0">
                    <a:latin typeface="Arial Nova" panose="020B0504020202020204" pitchFamily="34" charset="0"/>
                  </a:rPr>
                  <a:t> ANCPCCE</a:t>
                </a:r>
                <a:endParaRPr lang="es-CO">
                  <a:latin typeface="Arial Nova" panose="020B0504020202020204" pitchFamily="34" charset="0"/>
                </a:endParaRPr>
              </a:p>
            </c:rich>
          </c:tx>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Arial Nova Light" panose="020B0304020202020204" pitchFamily="34" charset="0"/>
                <a:ea typeface="+mn-ea"/>
                <a:cs typeface="+mn-cs"/>
              </a:defRPr>
            </a:pPr>
            <a:endParaRPr lang="es-CO"/>
          </a:p>
        </c:txPr>
        <c:crossAx val="1389364495"/>
        <c:crosses val="autoZero"/>
        <c:auto val="1"/>
        <c:lblAlgn val="ctr"/>
        <c:lblOffset val="100"/>
        <c:noMultiLvlLbl val="0"/>
      </c:catAx>
      <c:valAx>
        <c:axId val="1389364495"/>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15000"/>
                  <a:lumOff val="85000"/>
                </a:schemeClr>
              </a:solidFill>
              <a:round/>
            </a:ln>
            <a:effectLst/>
          </c:spPr>
        </c:minorGridlines>
        <c:title>
          <c:tx>
            <c:rich>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es-CO"/>
                  <a:t>NÚMERO</a:t>
                </a:r>
                <a:r>
                  <a:rPr lang="es-CO" baseline="0"/>
                  <a:t> DE ACCIONES</a:t>
                </a:r>
                <a:endParaRPr lang="es-CO"/>
              </a:p>
            </c:rich>
          </c:tx>
          <c:overlay val="0"/>
          <c:spPr>
            <a:noFill/>
            <a:ln>
              <a:noFill/>
            </a:ln>
            <a:effectLst/>
          </c:spPr>
          <c:txPr>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crossAx val="13893632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chart" Target="../charts/chart1.xm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336549</xdr:colOff>
      <xdr:row>18</xdr:row>
      <xdr:rowOff>169861</xdr:rowOff>
    </xdr:from>
    <xdr:to>
      <xdr:col>11</xdr:col>
      <xdr:colOff>1311275</xdr:colOff>
      <xdr:row>38</xdr:row>
      <xdr:rowOff>34925</xdr:rowOff>
    </xdr:to>
    <xdr:graphicFrame macro="">
      <xdr:nvGraphicFramePr>
        <xdr:cNvPr id="2" name="Gráfico 1">
          <a:extLst>
            <a:ext uri="{FF2B5EF4-FFF2-40B4-BE49-F238E27FC236}">
              <a16:creationId xmlns:a16="http://schemas.microsoft.com/office/drawing/2014/main" id="{5A532DD8-FF19-4CDF-BDCD-8C0718A40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838201</xdr:colOff>
      <xdr:row>42</xdr:row>
      <xdr:rowOff>133349</xdr:rowOff>
    </xdr:from>
    <xdr:to>
      <xdr:col>5</xdr:col>
      <xdr:colOff>522851</xdr:colOff>
      <xdr:row>42</xdr:row>
      <xdr:rowOff>2981326</xdr:rowOff>
    </xdr:to>
    <xdr:pic>
      <xdr:nvPicPr>
        <xdr:cNvPr id="5" name="Imagen 4">
          <a:extLst>
            <a:ext uri="{FF2B5EF4-FFF2-40B4-BE49-F238E27FC236}">
              <a16:creationId xmlns:a16="http://schemas.microsoft.com/office/drawing/2014/main" id="{9EC6A037-7962-4025-83C1-AD66D4B20EF8}"/>
            </a:ext>
          </a:extLst>
        </xdr:cNvPr>
        <xdr:cNvPicPr>
          <a:picLocks noChangeAspect="1"/>
        </xdr:cNvPicPr>
      </xdr:nvPicPr>
      <xdr:blipFill>
        <a:blip xmlns:r="http://schemas.openxmlformats.org/officeDocument/2006/relationships" r:embed="rId2"/>
        <a:stretch>
          <a:fillRect/>
        </a:stretch>
      </xdr:blipFill>
      <xdr:spPr>
        <a:xfrm>
          <a:off x="2228851" y="12134849"/>
          <a:ext cx="3845297" cy="2847977"/>
        </a:xfrm>
        <a:prstGeom prst="rect">
          <a:avLst/>
        </a:prstGeom>
      </xdr:spPr>
    </xdr:pic>
    <xdr:clientData/>
  </xdr:twoCellAnchor>
  <xdr:twoCellAnchor editAs="oneCell">
    <xdr:from>
      <xdr:col>1</xdr:col>
      <xdr:colOff>109105</xdr:colOff>
      <xdr:row>0</xdr:row>
      <xdr:rowOff>1278082</xdr:rowOff>
    </xdr:from>
    <xdr:to>
      <xdr:col>12</xdr:col>
      <xdr:colOff>352714</xdr:colOff>
      <xdr:row>0</xdr:row>
      <xdr:rowOff>1505054</xdr:rowOff>
    </xdr:to>
    <xdr:pic>
      <xdr:nvPicPr>
        <xdr:cNvPr id="7" name="Imagen 6">
          <a:extLst>
            <a:ext uri="{FF2B5EF4-FFF2-40B4-BE49-F238E27FC236}">
              <a16:creationId xmlns:a16="http://schemas.microsoft.com/office/drawing/2014/main" id="{885DEA33-0CF3-40A6-8C8D-BC7E57C8DBF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flipV="1">
          <a:off x="2259446" y="1278082"/>
          <a:ext cx="10685895" cy="226972"/>
        </a:xfrm>
        <a:prstGeom prst="rect">
          <a:avLst/>
        </a:prstGeom>
      </xdr:spPr>
    </xdr:pic>
    <xdr:clientData/>
  </xdr:twoCellAnchor>
  <xdr:twoCellAnchor editAs="oneCell">
    <xdr:from>
      <xdr:col>20</xdr:col>
      <xdr:colOff>571500</xdr:colOff>
      <xdr:row>0</xdr:row>
      <xdr:rowOff>15874</xdr:rowOff>
    </xdr:from>
    <xdr:to>
      <xdr:col>24</xdr:col>
      <xdr:colOff>412750</xdr:colOff>
      <xdr:row>0</xdr:row>
      <xdr:rowOff>1531733</xdr:rowOff>
    </xdr:to>
    <xdr:pic>
      <xdr:nvPicPr>
        <xdr:cNvPr id="4" name="Imagen 3">
          <a:extLst>
            <a:ext uri="{FF2B5EF4-FFF2-40B4-BE49-F238E27FC236}">
              <a16:creationId xmlns:a16="http://schemas.microsoft.com/office/drawing/2014/main" id="{DDF4B406-E8B3-116C-F9D1-25699DD46494}"/>
            </a:ext>
          </a:extLst>
        </xdr:cNvPr>
        <xdr:cNvPicPr>
          <a:picLocks noChangeAspect="1"/>
        </xdr:cNvPicPr>
      </xdr:nvPicPr>
      <xdr:blipFill>
        <a:blip xmlns:r="http://schemas.openxmlformats.org/officeDocument/2006/relationships" r:embed="rId4"/>
        <a:stretch>
          <a:fillRect/>
        </a:stretch>
      </xdr:blipFill>
      <xdr:spPr>
        <a:xfrm>
          <a:off x="20256500" y="15874"/>
          <a:ext cx="3016250" cy="15158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2540000</xdr:colOff>
      <xdr:row>1</xdr:row>
      <xdr:rowOff>0</xdr:rowOff>
    </xdr:from>
    <xdr:ext cx="2010357" cy="455060"/>
    <xdr:sp macro="" textlink="">
      <xdr:nvSpPr>
        <xdr:cNvPr id="3" name="CuadroTexto 2">
          <a:extLst>
            <a:ext uri="{FF2B5EF4-FFF2-40B4-BE49-F238E27FC236}">
              <a16:creationId xmlns:a16="http://schemas.microsoft.com/office/drawing/2014/main" id="{4F4EA869-2C35-40E2-80CA-D13FE214D08F}"/>
            </a:ext>
          </a:extLst>
        </xdr:cNvPr>
        <xdr:cNvSpPr txBox="1"/>
      </xdr:nvSpPr>
      <xdr:spPr>
        <a:xfrm>
          <a:off x="17335500" y="158750"/>
          <a:ext cx="2010357" cy="455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CO" sz="1100"/>
        </a:p>
      </xdr:txBody>
    </xdr:sp>
    <xdr:clientData/>
  </xdr:oneCellAnchor>
  <xdr:twoCellAnchor editAs="oneCell">
    <xdr:from>
      <xdr:col>1</xdr:col>
      <xdr:colOff>896257</xdr:colOff>
      <xdr:row>0</xdr:row>
      <xdr:rowOff>1349343</xdr:rowOff>
    </xdr:from>
    <xdr:to>
      <xdr:col>4</xdr:col>
      <xdr:colOff>38802</xdr:colOff>
      <xdr:row>0</xdr:row>
      <xdr:rowOff>1485407</xdr:rowOff>
    </xdr:to>
    <xdr:pic>
      <xdr:nvPicPr>
        <xdr:cNvPr id="5" name="Imagen 4">
          <a:extLst>
            <a:ext uri="{FF2B5EF4-FFF2-40B4-BE49-F238E27FC236}">
              <a16:creationId xmlns:a16="http://schemas.microsoft.com/office/drawing/2014/main" id="{E39E23D1-EB47-41BA-81D9-C6EDE37EC9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V="1">
          <a:off x="1329212" y="1349343"/>
          <a:ext cx="6057117" cy="136064"/>
        </a:xfrm>
        <a:prstGeom prst="rect">
          <a:avLst/>
        </a:prstGeom>
      </xdr:spPr>
    </xdr:pic>
    <xdr:clientData/>
  </xdr:twoCellAnchor>
  <xdr:oneCellAnchor>
    <xdr:from>
      <xdr:col>13</xdr:col>
      <xdr:colOff>2540000</xdr:colOff>
      <xdr:row>97</xdr:row>
      <xdr:rowOff>0</xdr:rowOff>
    </xdr:from>
    <xdr:ext cx="2010357" cy="455060"/>
    <xdr:sp macro="" textlink="">
      <xdr:nvSpPr>
        <xdr:cNvPr id="6" name="CuadroTexto 5">
          <a:extLst>
            <a:ext uri="{FF2B5EF4-FFF2-40B4-BE49-F238E27FC236}">
              <a16:creationId xmlns:a16="http://schemas.microsoft.com/office/drawing/2014/main" id="{F3B21CBB-5496-417C-97FE-8B0BB08700B1}"/>
            </a:ext>
          </a:extLst>
        </xdr:cNvPr>
        <xdr:cNvSpPr txBox="1"/>
      </xdr:nvSpPr>
      <xdr:spPr>
        <a:xfrm>
          <a:off x="17335500" y="1603375"/>
          <a:ext cx="2010357" cy="455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CO" sz="1100"/>
        </a:p>
      </xdr:txBody>
    </xdr:sp>
    <xdr:clientData/>
  </xdr:oneCellAnchor>
  <xdr:twoCellAnchor editAs="oneCell">
    <xdr:from>
      <xdr:col>13</xdr:col>
      <xdr:colOff>1174750</xdr:colOff>
      <xdr:row>0</xdr:row>
      <xdr:rowOff>15875</xdr:rowOff>
    </xdr:from>
    <xdr:to>
      <xdr:col>15</xdr:col>
      <xdr:colOff>127000</xdr:colOff>
      <xdr:row>0</xdr:row>
      <xdr:rowOff>1531734</xdr:rowOff>
    </xdr:to>
    <xdr:pic>
      <xdr:nvPicPr>
        <xdr:cNvPr id="2" name="Imagen 1">
          <a:extLst>
            <a:ext uri="{FF2B5EF4-FFF2-40B4-BE49-F238E27FC236}">
              <a16:creationId xmlns:a16="http://schemas.microsoft.com/office/drawing/2014/main" id="{FE4B8424-6586-44C5-B44F-AE0AF94CAB58}"/>
            </a:ext>
          </a:extLst>
        </xdr:cNvPr>
        <xdr:cNvPicPr>
          <a:picLocks noChangeAspect="1"/>
        </xdr:cNvPicPr>
      </xdr:nvPicPr>
      <xdr:blipFill>
        <a:blip xmlns:r="http://schemas.openxmlformats.org/officeDocument/2006/relationships" r:embed="rId2"/>
        <a:stretch>
          <a:fillRect/>
        </a:stretch>
      </xdr:blipFill>
      <xdr:spPr>
        <a:xfrm>
          <a:off x="16113125" y="15875"/>
          <a:ext cx="3016250" cy="15158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209404</xdr:colOff>
      <xdr:row>0</xdr:row>
      <xdr:rowOff>1044628</xdr:rowOff>
    </xdr:from>
    <xdr:to>
      <xdr:col>6</xdr:col>
      <xdr:colOff>238459</xdr:colOff>
      <xdr:row>0</xdr:row>
      <xdr:rowOff>1189583</xdr:rowOff>
    </xdr:to>
    <xdr:pic>
      <xdr:nvPicPr>
        <xdr:cNvPr id="3" name="Imagen 2">
          <a:extLst>
            <a:ext uri="{FF2B5EF4-FFF2-40B4-BE49-F238E27FC236}">
              <a16:creationId xmlns:a16="http://schemas.microsoft.com/office/drawing/2014/main" id="{84A37655-3C76-48D7-A88A-6347BE46FA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V="1">
          <a:off x="1512825" y="1044628"/>
          <a:ext cx="7235135" cy="151305"/>
        </a:xfrm>
        <a:prstGeom prst="rect">
          <a:avLst/>
        </a:prstGeom>
      </xdr:spPr>
    </xdr:pic>
    <xdr:clientData/>
  </xdr:twoCellAnchor>
  <xdr:twoCellAnchor editAs="oneCell">
    <xdr:from>
      <xdr:col>25</xdr:col>
      <xdr:colOff>3105150</xdr:colOff>
      <xdr:row>0</xdr:row>
      <xdr:rowOff>1</xdr:rowOff>
    </xdr:from>
    <xdr:to>
      <xdr:col>25</xdr:col>
      <xdr:colOff>6175504</xdr:colOff>
      <xdr:row>0</xdr:row>
      <xdr:rowOff>1543051</xdr:rowOff>
    </xdr:to>
    <xdr:pic>
      <xdr:nvPicPr>
        <xdr:cNvPr id="2" name="Imagen 1">
          <a:extLst>
            <a:ext uri="{FF2B5EF4-FFF2-40B4-BE49-F238E27FC236}">
              <a16:creationId xmlns:a16="http://schemas.microsoft.com/office/drawing/2014/main" id="{1B336E21-C536-4A07-B2D3-2AEA63AF0A87}"/>
            </a:ext>
          </a:extLst>
        </xdr:cNvPr>
        <xdr:cNvPicPr>
          <a:picLocks noChangeAspect="1"/>
        </xdr:cNvPicPr>
      </xdr:nvPicPr>
      <xdr:blipFill>
        <a:blip xmlns:r="http://schemas.openxmlformats.org/officeDocument/2006/relationships" r:embed="rId2"/>
        <a:stretch>
          <a:fillRect/>
        </a:stretch>
      </xdr:blipFill>
      <xdr:spPr>
        <a:xfrm>
          <a:off x="36175950" y="1"/>
          <a:ext cx="3070354" cy="1543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63500</xdr:colOff>
      <xdr:row>0</xdr:row>
      <xdr:rowOff>876300</xdr:rowOff>
    </xdr:from>
    <xdr:to>
      <xdr:col>5</xdr:col>
      <xdr:colOff>1134293</xdr:colOff>
      <xdr:row>0</xdr:row>
      <xdr:rowOff>996957</xdr:rowOff>
    </xdr:to>
    <xdr:pic>
      <xdr:nvPicPr>
        <xdr:cNvPr id="3" name="Imagen 2">
          <a:extLst>
            <a:ext uri="{FF2B5EF4-FFF2-40B4-BE49-F238E27FC236}">
              <a16:creationId xmlns:a16="http://schemas.microsoft.com/office/drawing/2014/main" id="{69471E89-EAAE-48EB-9A70-9280A4F3E9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9350" y="876300"/>
          <a:ext cx="5623214" cy="123832"/>
        </a:xfrm>
        <a:prstGeom prst="rect">
          <a:avLst/>
        </a:prstGeom>
      </xdr:spPr>
    </xdr:pic>
    <xdr:clientData/>
  </xdr:twoCellAnchor>
  <xdr:twoCellAnchor editAs="oneCell">
    <xdr:from>
      <xdr:col>10</xdr:col>
      <xdr:colOff>583407</xdr:colOff>
      <xdr:row>0</xdr:row>
      <xdr:rowOff>0</xdr:rowOff>
    </xdr:from>
    <xdr:to>
      <xdr:col>12</xdr:col>
      <xdr:colOff>273844</xdr:colOff>
      <xdr:row>0</xdr:row>
      <xdr:rowOff>1035172</xdr:rowOff>
    </xdr:to>
    <xdr:pic>
      <xdr:nvPicPr>
        <xdr:cNvPr id="4" name="Imagen 3">
          <a:extLst>
            <a:ext uri="{FF2B5EF4-FFF2-40B4-BE49-F238E27FC236}">
              <a16:creationId xmlns:a16="http://schemas.microsoft.com/office/drawing/2014/main" id="{3FF48402-780E-47E3-B4D4-72105FF642EA}"/>
            </a:ext>
          </a:extLst>
        </xdr:cNvPr>
        <xdr:cNvPicPr>
          <a:picLocks noChangeAspect="1"/>
        </xdr:cNvPicPr>
      </xdr:nvPicPr>
      <xdr:blipFill>
        <a:blip xmlns:r="http://schemas.openxmlformats.org/officeDocument/2006/relationships" r:embed="rId2"/>
        <a:stretch>
          <a:fillRect/>
        </a:stretch>
      </xdr:blipFill>
      <xdr:spPr>
        <a:xfrm>
          <a:off x="13549313" y="0"/>
          <a:ext cx="2059781" cy="10351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611188</xdr:colOff>
      <xdr:row>0</xdr:row>
      <xdr:rowOff>104776</xdr:rowOff>
    </xdr:from>
    <xdr:to>
      <xdr:col>18</xdr:col>
      <xdr:colOff>218282</xdr:colOff>
      <xdr:row>0</xdr:row>
      <xdr:rowOff>526070</xdr:rowOff>
    </xdr:to>
    <xdr:pic>
      <xdr:nvPicPr>
        <xdr:cNvPr id="2" name="0 Imagen">
          <a:extLst>
            <a:ext uri="{FF2B5EF4-FFF2-40B4-BE49-F238E27FC236}">
              <a16:creationId xmlns:a16="http://schemas.microsoft.com/office/drawing/2014/main" id="{AB86408C-354F-4DBF-8054-E4A3A0CEF8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814463" y="104776"/>
          <a:ext cx="1134269" cy="41811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1226243</xdr:colOff>
      <xdr:row>19</xdr:row>
      <xdr:rowOff>669978</xdr:rowOff>
    </xdr:from>
    <xdr:to>
      <xdr:col>4</xdr:col>
      <xdr:colOff>5589991</xdr:colOff>
      <xdr:row>20</xdr:row>
      <xdr:rowOff>1402370</xdr:rowOff>
    </xdr:to>
    <xdr:pic>
      <xdr:nvPicPr>
        <xdr:cNvPr id="3" name="Imagen 2">
          <a:extLst>
            <a:ext uri="{FF2B5EF4-FFF2-40B4-BE49-F238E27FC236}">
              <a16:creationId xmlns:a16="http://schemas.microsoft.com/office/drawing/2014/main" id="{96C842DB-EA8D-477D-84A4-183F50CD1726}"/>
            </a:ext>
          </a:extLst>
        </xdr:cNvPr>
        <xdr:cNvPicPr>
          <a:picLocks noChangeAspect="1"/>
        </xdr:cNvPicPr>
      </xdr:nvPicPr>
      <xdr:blipFill>
        <a:blip xmlns:r="http://schemas.openxmlformats.org/officeDocument/2006/relationships" r:embed="rId2"/>
        <a:stretch>
          <a:fillRect/>
        </a:stretch>
      </xdr:blipFill>
      <xdr:spPr>
        <a:xfrm>
          <a:off x="3539457" y="26319442"/>
          <a:ext cx="11023991" cy="5930321"/>
        </a:xfrm>
        <a:prstGeom prst="rect">
          <a:avLst/>
        </a:prstGeom>
      </xdr:spPr>
    </xdr:pic>
    <xdr:clientData/>
  </xdr:twoCellAnchor>
  <xdr:twoCellAnchor editAs="oneCell">
    <xdr:from>
      <xdr:col>0</xdr:col>
      <xdr:colOff>3459</xdr:colOff>
      <xdr:row>0</xdr:row>
      <xdr:rowOff>1116639</xdr:rowOff>
    </xdr:from>
    <xdr:to>
      <xdr:col>2</xdr:col>
      <xdr:colOff>4027999</xdr:colOff>
      <xdr:row>0</xdr:row>
      <xdr:rowOff>1245979</xdr:rowOff>
    </xdr:to>
    <xdr:pic>
      <xdr:nvPicPr>
        <xdr:cNvPr id="4" name="Imagen 3">
          <a:extLst>
            <a:ext uri="{FF2B5EF4-FFF2-40B4-BE49-F238E27FC236}">
              <a16:creationId xmlns:a16="http://schemas.microsoft.com/office/drawing/2014/main" id="{4F8C2B0D-6C81-4F9C-95B7-62DEACB4620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flipV="1">
          <a:off x="3459" y="1116639"/>
          <a:ext cx="6334882" cy="126165"/>
        </a:xfrm>
        <a:prstGeom prst="rect">
          <a:avLst/>
        </a:prstGeom>
      </xdr:spPr>
    </xdr:pic>
    <xdr:clientData/>
  </xdr:twoCellAnchor>
  <xdr:twoCellAnchor editAs="oneCell">
    <xdr:from>
      <xdr:col>4</xdr:col>
      <xdr:colOff>3185583</xdr:colOff>
      <xdr:row>0</xdr:row>
      <xdr:rowOff>63500</xdr:rowOff>
    </xdr:from>
    <xdr:to>
      <xdr:col>4</xdr:col>
      <xdr:colOff>5715000</xdr:colOff>
      <xdr:row>0</xdr:row>
      <xdr:rowOff>1334694</xdr:rowOff>
    </xdr:to>
    <xdr:pic>
      <xdr:nvPicPr>
        <xdr:cNvPr id="6" name="Imagen 5">
          <a:extLst>
            <a:ext uri="{FF2B5EF4-FFF2-40B4-BE49-F238E27FC236}">
              <a16:creationId xmlns:a16="http://schemas.microsoft.com/office/drawing/2014/main" id="{7C5D8A2C-B11A-4298-974F-D8B612D1789D}"/>
            </a:ext>
          </a:extLst>
        </xdr:cNvPr>
        <xdr:cNvPicPr>
          <a:picLocks noChangeAspect="1"/>
        </xdr:cNvPicPr>
      </xdr:nvPicPr>
      <xdr:blipFill>
        <a:blip xmlns:r="http://schemas.openxmlformats.org/officeDocument/2006/relationships" r:embed="rId4"/>
        <a:stretch>
          <a:fillRect/>
        </a:stretch>
      </xdr:blipFill>
      <xdr:spPr>
        <a:xfrm>
          <a:off x="11726333" y="63500"/>
          <a:ext cx="2529417" cy="12711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637090</xdr:rowOff>
    </xdr:from>
    <xdr:to>
      <xdr:col>2</xdr:col>
      <xdr:colOff>111446</xdr:colOff>
      <xdr:row>0</xdr:row>
      <xdr:rowOff>771473</xdr:rowOff>
    </xdr:to>
    <xdr:pic>
      <xdr:nvPicPr>
        <xdr:cNvPr id="2" name="Imagen 1">
          <a:extLst>
            <a:ext uri="{FF2B5EF4-FFF2-40B4-BE49-F238E27FC236}">
              <a16:creationId xmlns:a16="http://schemas.microsoft.com/office/drawing/2014/main" id="{819D3454-6D85-4908-A1B8-FA6A6B6A95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V="1">
          <a:off x="0" y="637090"/>
          <a:ext cx="6045521" cy="134383"/>
        </a:xfrm>
        <a:prstGeom prst="rect">
          <a:avLst/>
        </a:prstGeom>
      </xdr:spPr>
    </xdr:pic>
    <xdr:clientData/>
  </xdr:twoCellAnchor>
  <xdr:twoCellAnchor editAs="oneCell">
    <xdr:from>
      <xdr:col>3</xdr:col>
      <xdr:colOff>2057400</xdr:colOff>
      <xdr:row>0</xdr:row>
      <xdr:rowOff>0</xdr:rowOff>
    </xdr:from>
    <xdr:to>
      <xdr:col>3</xdr:col>
      <xdr:colOff>3590925</xdr:colOff>
      <xdr:row>0</xdr:row>
      <xdr:rowOff>770695</xdr:rowOff>
    </xdr:to>
    <xdr:pic>
      <xdr:nvPicPr>
        <xdr:cNvPr id="4" name="Imagen 3">
          <a:extLst>
            <a:ext uri="{FF2B5EF4-FFF2-40B4-BE49-F238E27FC236}">
              <a16:creationId xmlns:a16="http://schemas.microsoft.com/office/drawing/2014/main" id="{97C6D66B-243D-45AF-BDA4-2EC95570DF22}"/>
            </a:ext>
          </a:extLst>
        </xdr:cNvPr>
        <xdr:cNvPicPr>
          <a:picLocks noChangeAspect="1"/>
        </xdr:cNvPicPr>
      </xdr:nvPicPr>
      <xdr:blipFill>
        <a:blip xmlns:r="http://schemas.openxmlformats.org/officeDocument/2006/relationships" r:embed="rId2"/>
        <a:stretch>
          <a:fillRect/>
        </a:stretch>
      </xdr:blipFill>
      <xdr:spPr>
        <a:xfrm>
          <a:off x="8286750" y="0"/>
          <a:ext cx="1533525" cy="7706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my.sharepoint.com/Users/carolina.olivera/OneDrive%20-%20Colombia%20Compra%20Eficiente/Planeaci&#243;n/PAAC/PAAC%202020/Versiones%20del%20PAAC/PAAC%202020-%20Mapa%20de%20Riesgo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ceficiente-my.sharepoint.com/Users/KARINA.BLANCO/AppData/Local/Microsoft/Windows/INetCache/Content.Outlook/ES21V02V/Plan%20de%20acci&#243;n%202021%20-%20Subdirecci&#243;n%20de%20Gesti&#243;n%20Contractu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ceficiente-my.sharepoint.com/Users/cindy.sierra/AppData/Local/Microsoft/Windows/INetCache/Content.Outlook/ZH63EB70/Plan%20de%20acci&#243;n%202021%20-%20Subdirecci&#243;n%20de%20Gesti&#243;n%20Contractual%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row r="2">
          <cell r="A2" t="str">
            <v>Políticos</v>
          </cell>
          <cell r="B2" t="str">
            <v>Financieros</v>
          </cell>
          <cell r="C2" t="str">
            <v>Diseño del proceso</v>
          </cell>
          <cell r="E2" t="str">
            <v>Riesgo_Estratégico</v>
          </cell>
          <cell r="L2" t="str">
            <v>5. Se espera que el evento ocurra en la mayoría de las circunstancias
Orientador (Más de 1 vez al año)</v>
          </cell>
          <cell r="P2" t="str">
            <v>PREVENTIVOS</v>
          </cell>
          <cell r="R2" t="str">
            <v xml:space="preserve">CCE Instalaciones </v>
          </cell>
          <cell r="T2" t="str">
            <v>FUERTE</v>
          </cell>
        </row>
        <row r="3">
          <cell r="A3" t="str">
            <v>Económicos y financieros</v>
          </cell>
          <cell r="B3" t="str">
            <v>Personal</v>
          </cell>
          <cell r="C3" t="str">
            <v>Interacciones con otros procesos</v>
          </cell>
          <cell r="E3" t="str">
            <v>Riesgo_Gerencial</v>
          </cell>
          <cell r="L3" t="str">
            <v>4. El evento probablemente ocurrirá en la mayoría de las circunstancias
Orientador (Al menos de 1 vez en el último año)</v>
          </cell>
          <cell r="P3" t="str">
            <v>CORRECTIVOS</v>
          </cell>
          <cell r="R3" t="str">
            <v xml:space="preserve">Mesa de servicio </v>
          </cell>
          <cell r="T3" t="str">
            <v>MODERADO</v>
          </cell>
          <cell r="AM3" t="str">
            <v>Confidencialidad</v>
          </cell>
          <cell r="AR3" t="str">
            <v>Direccionamiento Estratégico</v>
          </cell>
        </row>
        <row r="4">
          <cell r="A4" t="str">
            <v>Sociales y culturales</v>
          </cell>
          <cell r="B4" t="str">
            <v>Procesos</v>
          </cell>
          <cell r="C4" t="str">
            <v>Transversalidad</v>
          </cell>
          <cell r="E4" t="str">
            <v>Riesgo_Operativo</v>
          </cell>
          <cell r="L4" t="str">
            <v>3. El evento podría ocurrir en algún momento
Orientador (Al menos de 1 vez en los últimos 2 años)</v>
          </cell>
          <cell r="R4" t="str">
            <v>Externos</v>
          </cell>
          <cell r="T4" t="str">
            <v>DÉBIL</v>
          </cell>
          <cell r="AM4" t="str">
            <v>Integridad</v>
          </cell>
          <cell r="AR4" t="str">
            <v xml:space="preserve">Evaluación del Sistema de Control Interno </v>
          </cell>
        </row>
        <row r="5">
          <cell r="A5" t="str">
            <v xml:space="preserve">Tecnológicos </v>
          </cell>
          <cell r="B5" t="str">
            <v>Tecnología</v>
          </cell>
          <cell r="C5" t="str">
            <v>Procedimientos asociados</v>
          </cell>
          <cell r="E5" t="str">
            <v>Riesgo_Financiero</v>
          </cell>
          <cell r="L5" t="str">
            <v>2. El evento puede ocurrir en algún momento
Orientador
(Al menos de 1 vez en los últimos 5 años)</v>
          </cell>
          <cell r="AM5" t="str">
            <v>Disponibilidad</v>
          </cell>
          <cell r="AR5" t="str">
            <v xml:space="preserve">Comunicación </v>
          </cell>
        </row>
        <row r="6">
          <cell r="A6" t="str">
            <v xml:space="preserve">Ambientales </v>
          </cell>
          <cell r="B6" t="str">
            <v>Estratégicos</v>
          </cell>
          <cell r="C6" t="str">
            <v>Responsables del proceso</v>
          </cell>
          <cell r="E6" t="str">
            <v>Riesgo_de_Tecnologico</v>
          </cell>
          <cell r="L6" t="str">
            <v>1. El evento puede ocurrir solo en circunstancias excepcionales.
Orientador (No se ha presentado en los últimos 5 años)</v>
          </cell>
          <cell r="AM6" t="str">
            <v>Confidencialidad e Integridad</v>
          </cell>
          <cell r="AR6" t="str">
            <v xml:space="preserve">Gestión de agregación de Demanda </v>
          </cell>
        </row>
        <row r="7">
          <cell r="A7" t="str">
            <v>Legales y reglamentarios</v>
          </cell>
          <cell r="B7" t="str">
            <v>Comunicación interna</v>
          </cell>
          <cell r="C7" t="str">
            <v>Comunicación entre los procesos</v>
          </cell>
          <cell r="E7" t="str">
            <v xml:space="preserve">Riesgo_de_Cumplimiento </v>
          </cell>
          <cell r="AM7" t="str">
            <v>Confidencialidad y Disponibilidad</v>
          </cell>
          <cell r="AR7" t="str">
            <v xml:space="preserve">Seguimiento normativo, legislativo y Judicial </v>
          </cell>
        </row>
        <row r="8">
          <cell r="C8" t="str">
            <v>Activos de seguridad digital del proceso</v>
          </cell>
          <cell r="E8" t="str">
            <v>Riesgo_de_Imagen_o_Reputacional</v>
          </cell>
          <cell r="AM8" t="str">
            <v>Integridad y Disponibilidad</v>
          </cell>
          <cell r="AR8" t="str">
            <v xml:space="preserve">Elaboración de instrumentos para el sistema de Compra Publica </v>
          </cell>
        </row>
        <row r="9">
          <cell r="E9" t="str">
            <v>Riesgo_Legal</v>
          </cell>
          <cell r="AM9" t="str">
            <v>Confidencialidad, Integridad y Disponibilidad</v>
          </cell>
          <cell r="AR9" t="str">
            <v>SECOP II</v>
          </cell>
        </row>
        <row r="10">
          <cell r="E10" t="str">
            <v>Riesgo_de_Corrupción</v>
          </cell>
          <cell r="H10" t="str">
            <v>3. Moderado</v>
          </cell>
          <cell r="I10" t="str">
            <v>2. Menor</v>
          </cell>
          <cell r="J10" t="str">
            <v>1.  Insignificante</v>
          </cell>
          <cell r="AR10" t="str">
            <v xml:space="preserve">Planeación de TI </v>
          </cell>
        </row>
        <row r="11">
          <cell r="E11" t="str">
            <v>Riesgo_Seguridad_Digital</v>
          </cell>
          <cell r="F11" t="str">
            <v>5. Catastrófico</v>
          </cell>
          <cell r="G11" t="str">
            <v>4. Mayor</v>
          </cell>
          <cell r="H11" t="str">
            <v>3. Moderado</v>
          </cell>
          <cell r="I11" t="str">
            <v>2. Menor</v>
          </cell>
          <cell r="J11" t="str">
            <v>1.  Insignificante</v>
          </cell>
          <cell r="AR11" t="str">
            <v xml:space="preserve">Gestión de aplicaciones </v>
          </cell>
        </row>
        <row r="12">
          <cell r="AR12" t="str">
            <v xml:space="preserve">Gestión de Operaciones </v>
          </cell>
        </row>
        <row r="13">
          <cell r="AR13" t="str">
            <v xml:space="preserve">Seguridad de la Información </v>
          </cell>
        </row>
        <row r="14">
          <cell r="AR14" t="str">
            <v xml:space="preserve">Gestión Financiera </v>
          </cell>
        </row>
        <row r="15">
          <cell r="AR15" t="str">
            <v xml:space="preserve">Gestión Contractual </v>
          </cell>
        </row>
        <row r="16">
          <cell r="AR16" t="str">
            <v xml:space="preserve">Gestión de Talento Humano </v>
          </cell>
        </row>
        <row r="17">
          <cell r="AR17" t="str">
            <v xml:space="preserve">Gestión Administrativa </v>
          </cell>
        </row>
        <row r="18">
          <cell r="AR18" t="str">
            <v xml:space="preserve">Gestión Jurídica </v>
          </cell>
        </row>
        <row r="19">
          <cell r="AR19" t="str">
            <v xml:space="preserve">Gestión Documental </v>
          </cell>
        </row>
        <row r="20">
          <cell r="AR20" t="str">
            <v>Atención a PQRSD</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AI 2021"/>
      <sheetName val="Presupuesto 2021"/>
      <sheetName val="Consideraciones PAI"/>
      <sheetName val="Listas "/>
    </sheetNames>
    <sheetDataSet>
      <sheetData sheetId="0" refreshError="1"/>
      <sheetData sheetId="1">
        <row r="3">
          <cell r="F3">
            <v>79483870.967741936</v>
          </cell>
        </row>
        <row r="4">
          <cell r="F4">
            <v>141935483.87096775</v>
          </cell>
        </row>
        <row r="5">
          <cell r="F5">
            <v>104237419.35483871</v>
          </cell>
        </row>
        <row r="6">
          <cell r="F6">
            <v>104237419.35483871</v>
          </cell>
        </row>
        <row r="7">
          <cell r="F7">
            <v>34745806.451612905</v>
          </cell>
        </row>
        <row r="8">
          <cell r="F8">
            <v>73357741.935483873</v>
          </cell>
        </row>
        <row r="9">
          <cell r="F9">
            <v>130995968</v>
          </cell>
        </row>
        <row r="10">
          <cell r="F10">
            <v>100741935.48387097</v>
          </cell>
        </row>
        <row r="11">
          <cell r="F11">
            <v>106338709.67741935</v>
          </cell>
        </row>
        <row r="12">
          <cell r="F12">
            <v>25935483.870967742</v>
          </cell>
        </row>
        <row r="13">
          <cell r="F13">
            <v>16790322.580645163</v>
          </cell>
        </row>
        <row r="14">
          <cell r="F14">
            <v>918800161.54838717</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AI 2021"/>
      <sheetName val="Presupuesto 2021"/>
      <sheetName val="Consideraciones PAI"/>
      <sheetName val="Listas "/>
    </sheetNames>
    <sheetDataSet>
      <sheetData sheetId="0"/>
      <sheetData sheetId="1">
        <row r="3">
          <cell r="F3">
            <v>79483870.967741936</v>
          </cell>
        </row>
        <row r="13">
          <cell r="F13">
            <v>16790322.580645163</v>
          </cell>
        </row>
        <row r="14">
          <cell r="F14">
            <v>918800161.54838717</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cceficiente.sharepoint.com/:f:/s/ReportePlaneacin/ErZ9t2GeAAFPg4Y8F5MzO5IBrZlr1o0BXVoslfKXuBYiWw?e=YMVRGy" TargetMode="External"/><Relationship Id="rId18" Type="http://schemas.openxmlformats.org/officeDocument/2006/relationships/hyperlink" Target="https://cceficiente.sharepoint.com/:b:/s/ReportePlaneacin/EbUs-3uWu_lPsKUB1XK0dhgB9bk3Xp3uVMxYaByokajuKg?e=lGmMC1" TargetMode="External"/><Relationship Id="rId26" Type="http://schemas.openxmlformats.org/officeDocument/2006/relationships/hyperlink" Target="https://cceficiente.sharepoint.com/:f:/s/ReportePlaneacinEMAE/EmFd8HjVMctIn_Yo2Ut1kNsBfIVc9rAl14udl50UFv0QjQ?e=OIGshm" TargetMode="External"/><Relationship Id="rId39" Type="http://schemas.openxmlformats.org/officeDocument/2006/relationships/hyperlink" Target="https://cceficiente.sharepoint.com/:p:/s/PlaneacinDireccinGeneral/EWtpGzlNFYRNt9iidDhpthoBjZ4H5gZtx-UBVtquCYW8-g?e=IyzG0f" TargetMode="External"/><Relationship Id="rId21" Type="http://schemas.openxmlformats.org/officeDocument/2006/relationships/hyperlink" Target="https://cceficiente.sharepoint.com/:b:/s/ReportePlaneacinSubdireccinIDT/EZfo_FmZWz9FuYcuc-6OpScB--TkU6_025I9YFeLs5ffIA?e=KcHIRx" TargetMode="External"/><Relationship Id="rId34" Type="http://schemas.openxmlformats.org/officeDocument/2006/relationships/hyperlink" Target="https://cceficiente.sharepoint.com/:b:/s/RAESecretaraGeneral/EWt7_vPALONMkNpTYuTuf20B0Fhz06nP74N3xPBuZFLYIQ?e=QLqDmz" TargetMode="External"/><Relationship Id="rId42" Type="http://schemas.openxmlformats.org/officeDocument/2006/relationships/hyperlink" Target="https://cceficiente.sharepoint.com/:b:/s/IndicadoresdelPlandeaccinNEGOCIOS/EQdtfCraUlxKhLPBQK-8u2MBe2c0FNuKzvd4jgJDwrMoDw?e=wrN1LS" TargetMode="External"/><Relationship Id="rId7" Type="http://schemas.openxmlformats.org/officeDocument/2006/relationships/hyperlink" Target="https://cceficiente.sharepoint.com/:f:/s/IndicadoresdelPlandeaccinNEGOCIOS/Ehiqy__m9sxNnDVEVrteFvEBQpkotOt8SonPTf2NUw8zrQ?e=oLBk44" TargetMode="External"/><Relationship Id="rId2" Type="http://schemas.openxmlformats.org/officeDocument/2006/relationships/hyperlink" Target="https://cceficiente.sharepoint.com/:b:/s/IndicadoresdelPlandeaccinNEGOCIOS/EVFSoqRBUQZAqPZOkuY-wWABDNMOfIoN3QHEDfDUVuGKHA?e=iliSL5" TargetMode="External"/><Relationship Id="rId16" Type="http://schemas.openxmlformats.org/officeDocument/2006/relationships/hyperlink" Target="https://cceficiente.sharepoint.com/:f:/s/ReportePlaneacin/EqGlfmDiNspKolS9lU2hDS8B6p1_feb2-cv7wodIzTO2Yg?e=WP7ubD" TargetMode="External"/><Relationship Id="rId20" Type="http://schemas.openxmlformats.org/officeDocument/2006/relationships/hyperlink" Target="https://cceficiente.sharepoint.com/:b:/s/ReportePlaneacinSubdireccinIDT/EaUJJbzLN0hEsSfRlRRpbcUB0ISG7N4LIy0_sbqabI4_rg?e=ThkRx6" TargetMode="External"/><Relationship Id="rId29" Type="http://schemas.openxmlformats.org/officeDocument/2006/relationships/hyperlink" Target="https://cceficiente.sharepoint.com/:f:/s/ReportePlaneacinEMAE/Egyq_d-GppRFnFGJ-96ZsnIBsLIbWUYvdpGdkuAibtl7yQ?e=X3psdY" TargetMode="External"/><Relationship Id="rId41" Type="http://schemas.openxmlformats.org/officeDocument/2006/relationships/hyperlink" Target="https://cceficiente.sharepoint.com/:b:/s/ReportePlaneacinEMAE/EZChAaqsCRxFig2yWMlNL5wBdSb-tgj40Z8p2JYS_R56JA?e=uQl21x" TargetMode="External"/><Relationship Id="rId1" Type="http://schemas.openxmlformats.org/officeDocument/2006/relationships/hyperlink" Target="https://cceficiente.sharepoint.com/:f:/s/IndicadoresdelPlandeaccinNEGOCIOS/EpccS17a6DVHoXVNzEOFCFgBuONUv2azqXgG3c-5FwtZuw?e=qWq8AD" TargetMode="External"/><Relationship Id="rId6" Type="http://schemas.openxmlformats.org/officeDocument/2006/relationships/hyperlink" Target="https://cceficiente.sharepoint.com/:f:/s/IndicadoresdelPlandeaccinNEGOCIOS/EgX8nRVnlBlCrp1niVSm-RsBeoH3UeqS9C9S4mXXF7XGjA?e=6mfwr6" TargetMode="External"/><Relationship Id="rId11" Type="http://schemas.openxmlformats.org/officeDocument/2006/relationships/hyperlink" Target="https://cceficiente.sharepoint.com/:f:/s/ReportePlaneacin/ErxguvA7BPVBnF2-TLi5kUUB2RL1nLuHsCu01gjaUFJ5Xw?e=JDMtzf" TargetMode="External"/><Relationship Id="rId24" Type="http://schemas.openxmlformats.org/officeDocument/2006/relationships/hyperlink" Target="https://cceficiente.sharepoint.com/:b:/s/ReportePlaneacinSubdireccinIDT/EXXQUheCfdpJrSPzuMVPoiUBO1FKKHJzQXYOk43GJc9Rdw?e=CYJLoH" TargetMode="External"/><Relationship Id="rId32" Type="http://schemas.openxmlformats.org/officeDocument/2006/relationships/hyperlink" Target="https://cceficiente.sharepoint.com/:b:/s/RAESecretaraGeneral/EV9doXFKCX9Og_cUwUQz0ocBZXCZsOZHZ1pX54ew_LPwFw?e=q3qLHt" TargetMode="External"/><Relationship Id="rId37" Type="http://schemas.openxmlformats.org/officeDocument/2006/relationships/hyperlink" Target="https://cceficiente.sharepoint.com/:x:/s/ReportePlaneacinComunicaciones/EZE3kVNcrf1Hj7hVXO7VbbQBrqlVxRulPIyHM5M-Q0YExA?e=Puo5aT" TargetMode="External"/><Relationship Id="rId40" Type="http://schemas.openxmlformats.org/officeDocument/2006/relationships/hyperlink" Target="https://cceficiente.sharepoint.com/:b:/s/ReportePlaneacinEMAE/EYYN64THjVJLk2nU6Pqn16MBpy_6Sk0rcD9APA-8WxL0EQ?e=FwlgVd" TargetMode="External"/><Relationship Id="rId5" Type="http://schemas.openxmlformats.org/officeDocument/2006/relationships/hyperlink" Target="https://www.colombiacompra.gov.co/sites/cce_public/files/files_2020/informe_de_estructuracion_3q-.pdf" TargetMode="External"/><Relationship Id="rId15" Type="http://schemas.openxmlformats.org/officeDocument/2006/relationships/hyperlink" Target="https://cceficiente.sharepoint.com/:f:/s/ReportePlaneacin/EsurAcZIZ3JNvveFopSq5uUB3WXPz-pS29ir54YD--d1vA?e=PFLQ4c" TargetMode="External"/><Relationship Id="rId23" Type="http://schemas.openxmlformats.org/officeDocument/2006/relationships/hyperlink" Target="https://cceficiente.sharepoint.com/:b:/s/ReportePlaneacinSubdireccinIDT/EVmB1Q0zkvpAhDrZtsXM8qEBwaL85NuZCRt9Agb26nKvcw?e=Dh0HxX" TargetMode="External"/><Relationship Id="rId28" Type="http://schemas.openxmlformats.org/officeDocument/2006/relationships/hyperlink" Target="https://cceficiente.sharepoint.com/:f:/s/ReportePlaneacinEMAE/EjKSGWC0XtFDtP3PUk-_6ucBObfJZ8OeJT8gJWjs-WETRw?e=pbFuWv" TargetMode="External"/><Relationship Id="rId36" Type="http://schemas.openxmlformats.org/officeDocument/2006/relationships/hyperlink" Target="https://cceficiente.sharepoint.com/:f:/s/ReportePlaneacinComunicaciones/EimF9nNPQwZCvNoVJJKypF8By-S2r7j_SYnUIrHO81lHHg?e=XmBCu5" TargetMode="External"/><Relationship Id="rId10" Type="http://schemas.openxmlformats.org/officeDocument/2006/relationships/hyperlink" Target="https://cceficiente.sharepoint.com/:f:/s/IndicadoresdelPlandeaccinNEGOCIOS/EmzYweK26kdGnV6sa9C81bABklPcWX-Pkc1QfIugVKgptA?e=zU8WH5" TargetMode="External"/><Relationship Id="rId19" Type="http://schemas.openxmlformats.org/officeDocument/2006/relationships/hyperlink" Target="https://cceficiente.sharepoint.com/:b:/s/ReportePlaneacinSubdireccinIDT/EfBPo6hjc1JGpVyLgAS4TwcB9j1Uhk56Q3zLrWjM0WOthw?e=taCTe8" TargetMode="External"/><Relationship Id="rId31" Type="http://schemas.openxmlformats.org/officeDocument/2006/relationships/hyperlink" Target="https://cceficiente.sharepoint.com/:b:/s/ReportePlaneacinEMAE/Ebnp2ztDAZtMpI6hvZ7Bi8wBJf7hsFj_ygVQgUo_tGhxFA?e=RLPcI4" TargetMode="External"/><Relationship Id="rId44" Type="http://schemas.openxmlformats.org/officeDocument/2006/relationships/drawing" Target="../drawings/drawing3.xml"/><Relationship Id="rId4" Type="http://schemas.openxmlformats.org/officeDocument/2006/relationships/hyperlink" Target="https://cceficiente.sharepoint.com/:f:/s/IndicadoresdelPlandeaccinNEGOCIOS/EpRyiBsjjklKmMwwBLO73LYBM71DjaVyGP6pM4B4y9pMfg?e=ZIIAqd" TargetMode="External"/><Relationship Id="rId9" Type="http://schemas.openxmlformats.org/officeDocument/2006/relationships/hyperlink" Target="https://cceficiente.sharepoint.com/:f:/s/IndicadoresdelPlandeaccinNEGOCIOS/EueCzT-eYeJIqgU_28qkQxwB9CYNugc-YF3EXax0IdIqGA?e=D4ZR8G" TargetMode="External"/><Relationship Id="rId14" Type="http://schemas.openxmlformats.org/officeDocument/2006/relationships/hyperlink" Target="https://cceficiente.sharepoint.com/:b:/s/ReportePlaneacin/EfxuFhRmUPdItlqBlWmTG7wBIR5XZEWusmFBBzGubvEWxA?e=7knGmv" TargetMode="External"/><Relationship Id="rId22" Type="http://schemas.openxmlformats.org/officeDocument/2006/relationships/hyperlink" Target="https://cceficiente.sharepoint.com/:b:/s/ReportePlaneacinSubdireccinIDT/ESdi1-ZllbBChiCfbyVoW28Bia08fpzqY02uD8TMJJsssQ?e=d6TUcv" TargetMode="External"/><Relationship Id="rId27" Type="http://schemas.openxmlformats.org/officeDocument/2006/relationships/hyperlink" Target="https://cceficiente.sharepoint.com/:f:/s/ReportePlaneacinEMAE/EtPOpIpjp2JDlgqutmnpgm0BKhptaZmFOLiuH3Uulpfa_w?e=qitUmh" TargetMode="External"/><Relationship Id="rId30" Type="http://schemas.openxmlformats.org/officeDocument/2006/relationships/hyperlink" Target="https://cceficiente.sharepoint.com/:f:/s/ReportePlaneacinEMAE/EhqqIOBktG9AlBU38NR0TgABr9og2nQUVPptyDcp4RUKQA?e=JBvJIv" TargetMode="External"/><Relationship Id="rId35" Type="http://schemas.openxmlformats.org/officeDocument/2006/relationships/hyperlink" Target="https://cceficiente.sharepoint.com/:x:/s/ReportePlaneacin-Controlinterno/EcQ5ZfRgH7JMvI8L5KjP2sIB43JN4aO-OZcKbZ3ehi3Ytg?e=SGDNU1" TargetMode="External"/><Relationship Id="rId43" Type="http://schemas.openxmlformats.org/officeDocument/2006/relationships/printerSettings" Target="../printerSettings/printerSettings3.bin"/><Relationship Id="rId8" Type="http://schemas.openxmlformats.org/officeDocument/2006/relationships/hyperlink" Target="https://cceficiente.sharepoint.com/:f:/s/IndicadoresdelPlandeaccinNEGOCIOS/Ev0AEBVBS5BFji7q2ZZ8shYBQpIc6je80bCb3L-A65LXhA?e=FPPtja" TargetMode="External"/><Relationship Id="rId3" Type="http://schemas.openxmlformats.org/officeDocument/2006/relationships/hyperlink" Target="https://cceficiente.sharepoint.com/:f:/s/IndicadoresdelPlandeaccinNEGOCIOS/EiUhPNrHAMFEkilFHotu0iQBDScARP522eMKldgPPCzicg?e=Mqawmp" TargetMode="External"/><Relationship Id="rId12" Type="http://schemas.openxmlformats.org/officeDocument/2006/relationships/hyperlink" Target="https://cceficiente.sharepoint.com/:f:/s/ReportePlaneacin/Ek81oE2PglxEqCPmErGawp8Bs9wRAirgW0zoBbAvCgbCvg?e=Pe9kuV" TargetMode="External"/><Relationship Id="rId17" Type="http://schemas.openxmlformats.org/officeDocument/2006/relationships/hyperlink" Target="https://cceficiente.sharepoint.com/:f:/s/ReportePlaneacin/Ep7YwJwV7ExMhRG8JHYF4RMBjlKxQKu0pfvQI3ZgTiMUMA?e=gl6ZW7" TargetMode="External"/><Relationship Id="rId25" Type="http://schemas.openxmlformats.org/officeDocument/2006/relationships/hyperlink" Target="https://cceficiente.sharepoint.com/:f:/s/ReportePlaneacinEMAE/EhMqkbEGRdFPkAmBJCtFRUkBOWbjHW2oSRafYo34O25TVA?e=gCgogc" TargetMode="External"/><Relationship Id="rId33" Type="http://schemas.openxmlformats.org/officeDocument/2006/relationships/hyperlink" Target="https://www.colombiacompra.gov.co/sites/cce_public/files/files_2020/005._informe_3q_de_satisfaccion_ajcm_1_002._1.pdf" TargetMode="External"/><Relationship Id="rId38" Type="http://schemas.openxmlformats.org/officeDocument/2006/relationships/hyperlink" Target="https://cceficiente.sharepoint.com/:b:/s/PlaneacinDireccinGeneral/EYcQu4g9vrVHvuE94aiwOcYBqMaHweXO73HtGDt3uWOcdQ?e=LbdP8G"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B65ED-D893-4AA8-BDF1-BEBE4C0CE6C5}">
  <sheetPr>
    <tabColor rgb="FF7030A0"/>
  </sheetPr>
  <dimension ref="A1:AB52"/>
  <sheetViews>
    <sheetView tabSelected="1" topLeftCell="E1" zoomScale="60" zoomScaleNormal="60" workbookViewId="0">
      <selection activeCell="H15" sqref="H15"/>
    </sheetView>
  </sheetViews>
  <sheetFormatPr baseColWidth="10" defaultColWidth="9.140625" defaultRowHeight="14.25" x14ac:dyDescent="0.25"/>
  <cols>
    <col min="1" max="1" width="30.7109375" style="24" customWidth="1"/>
    <col min="2" max="2" width="19.42578125" style="24" customWidth="1"/>
    <col min="3" max="3" width="15" style="24" customWidth="1"/>
    <col min="4" max="4" width="11.7109375" style="24" customWidth="1"/>
    <col min="5" max="5" width="13.140625" style="24" customWidth="1"/>
    <col min="6" max="6" width="12.5703125" style="24" customWidth="1"/>
    <col min="7" max="11" width="10.5703125" style="24" customWidth="1"/>
    <col min="12" max="12" width="24.85546875" style="24" customWidth="1"/>
    <col min="13" max="13" width="18.85546875" style="24" customWidth="1"/>
    <col min="14" max="14" width="27.85546875" style="24" customWidth="1"/>
    <col min="15" max="15" width="9.140625" style="24" customWidth="1"/>
    <col min="16" max="17" width="10.28515625" style="24" customWidth="1"/>
    <col min="18" max="18" width="18.28515625" style="24" customWidth="1"/>
    <col min="19" max="20" width="10.5703125" style="24" customWidth="1"/>
    <col min="21" max="21" width="14.28515625" style="24" customWidth="1"/>
    <col min="22" max="23" width="10.5703125" style="24" customWidth="1"/>
    <col min="24" max="24" width="12.42578125" style="24" customWidth="1"/>
    <col min="25" max="25" width="12.7109375" style="24" customWidth="1"/>
    <col min="26" max="26" width="14.5703125" style="24" customWidth="1"/>
    <col min="27" max="27" width="13.7109375" style="24" customWidth="1"/>
    <col min="28" max="28" width="10.42578125" style="24" bestFit="1" customWidth="1"/>
    <col min="29" max="16384" width="9.140625" style="24"/>
  </cols>
  <sheetData>
    <row r="1" spans="1:28" ht="122.45" customHeight="1" thickBot="1" x14ac:dyDescent="0.3">
      <c r="A1" s="126" t="s">
        <v>0</v>
      </c>
      <c r="B1" s="700" t="s">
        <v>1</v>
      </c>
      <c r="C1" s="700"/>
      <c r="D1" s="700"/>
      <c r="E1" s="700"/>
      <c r="F1" s="700"/>
      <c r="G1" s="700"/>
      <c r="H1" s="700"/>
      <c r="I1" s="700"/>
      <c r="J1" s="700"/>
      <c r="K1" s="700"/>
      <c r="L1" s="700"/>
      <c r="M1" s="700"/>
      <c r="N1" s="700"/>
      <c r="O1" s="700"/>
      <c r="P1" s="700"/>
      <c r="Q1" s="700"/>
      <c r="R1" s="700"/>
      <c r="S1" s="688"/>
      <c r="T1" s="688"/>
      <c r="U1" s="688"/>
      <c r="V1" s="688"/>
      <c r="W1" s="688"/>
      <c r="X1" s="688"/>
      <c r="Y1" s="688"/>
      <c r="Z1" s="688"/>
      <c r="AA1" s="689"/>
    </row>
    <row r="2" spans="1:28" ht="59.45" customHeight="1" x14ac:dyDescent="0.25">
      <c r="A2" s="123" t="s">
        <v>2</v>
      </c>
      <c r="B2" s="682" t="s">
        <v>3</v>
      </c>
      <c r="C2" s="683"/>
      <c r="D2" s="683"/>
      <c r="E2" s="683"/>
      <c r="F2" s="683"/>
      <c r="G2" s="683"/>
      <c r="H2" s="683"/>
      <c r="I2" s="683"/>
      <c r="J2" s="683"/>
      <c r="K2" s="683"/>
      <c r="L2" s="683"/>
      <c r="M2" s="683"/>
      <c r="N2" s="683"/>
      <c r="O2" s="683"/>
      <c r="P2" s="683"/>
      <c r="Q2" s="683"/>
      <c r="R2" s="683"/>
      <c r="S2" s="683"/>
      <c r="T2" s="683"/>
      <c r="U2" s="683"/>
      <c r="V2" s="683"/>
      <c r="W2" s="683"/>
      <c r="X2" s="683"/>
      <c r="Y2" s="683"/>
      <c r="Z2" s="683"/>
      <c r="AA2" s="684"/>
    </row>
    <row r="3" spans="1:28" ht="53.25" customHeight="1" x14ac:dyDescent="0.25">
      <c r="A3" s="124" t="s">
        <v>4</v>
      </c>
      <c r="B3" s="685" t="s">
        <v>5</v>
      </c>
      <c r="C3" s="686"/>
      <c r="D3" s="686"/>
      <c r="E3" s="686"/>
      <c r="F3" s="686"/>
      <c r="G3" s="686"/>
      <c r="H3" s="686"/>
      <c r="I3" s="686"/>
      <c r="J3" s="686"/>
      <c r="K3" s="686"/>
      <c r="L3" s="686"/>
      <c r="M3" s="686"/>
      <c r="N3" s="686"/>
      <c r="O3" s="686"/>
      <c r="P3" s="686"/>
      <c r="Q3" s="686"/>
      <c r="R3" s="686"/>
      <c r="S3" s="686"/>
      <c r="T3" s="686"/>
      <c r="U3" s="686"/>
      <c r="V3" s="686"/>
      <c r="W3" s="686"/>
      <c r="X3" s="686"/>
      <c r="Y3" s="686"/>
      <c r="Z3" s="686"/>
      <c r="AA3" s="687"/>
    </row>
    <row r="4" spans="1:28" ht="43.5" customHeight="1" x14ac:dyDescent="0.25">
      <c r="A4" s="125" t="s">
        <v>6</v>
      </c>
      <c r="B4" s="696" t="s">
        <v>7</v>
      </c>
      <c r="C4" s="697"/>
      <c r="D4" s="697"/>
      <c r="E4" s="697"/>
      <c r="F4" s="697"/>
      <c r="G4" s="697"/>
      <c r="H4" s="697"/>
      <c r="I4" s="697"/>
      <c r="J4" s="697"/>
      <c r="K4" s="697"/>
      <c r="L4" s="697"/>
      <c r="M4" s="697"/>
      <c r="N4" s="697"/>
      <c r="O4" s="697"/>
      <c r="P4" s="697"/>
      <c r="Q4" s="697"/>
      <c r="R4" s="697"/>
      <c r="S4" s="697"/>
      <c r="T4" s="697"/>
      <c r="U4" s="697"/>
      <c r="V4" s="697"/>
      <c r="W4" s="697"/>
      <c r="X4" s="697"/>
      <c r="Y4" s="697"/>
      <c r="Z4" s="698"/>
      <c r="AA4" s="699"/>
    </row>
    <row r="5" spans="1:28" ht="14.1" customHeight="1" thickBot="1" x14ac:dyDescent="0.3">
      <c r="A5" s="98"/>
      <c r="B5" s="99"/>
      <c r="C5" s="99"/>
      <c r="D5" s="99"/>
      <c r="E5" s="99"/>
      <c r="F5" s="99"/>
      <c r="G5" s="99"/>
      <c r="H5" s="99"/>
      <c r="I5" s="99"/>
      <c r="J5" s="99"/>
      <c r="K5" s="99"/>
      <c r="L5" s="100"/>
      <c r="M5" s="99"/>
      <c r="N5" s="99"/>
      <c r="O5" s="99"/>
      <c r="P5" s="99"/>
      <c r="Q5" s="99"/>
      <c r="R5" s="99"/>
      <c r="S5" s="99"/>
      <c r="T5" s="99"/>
      <c r="U5" s="99"/>
      <c r="V5" s="99"/>
      <c r="W5" s="99"/>
      <c r="X5" s="99"/>
      <c r="Y5" s="99"/>
      <c r="Z5" s="99"/>
      <c r="AA5" s="99"/>
    </row>
    <row r="6" spans="1:28" ht="14.45" customHeight="1" thickBot="1" x14ac:dyDescent="0.3">
      <c r="A6" s="693" t="s">
        <v>8</v>
      </c>
      <c r="B6" s="694"/>
      <c r="C6" s="694"/>
      <c r="D6" s="694"/>
      <c r="E6" s="694"/>
      <c r="F6" s="694"/>
      <c r="G6" s="694"/>
      <c r="H6" s="694"/>
      <c r="I6" s="694"/>
      <c r="J6" s="694"/>
      <c r="K6" s="694"/>
      <c r="L6" s="695"/>
      <c r="M6" s="99"/>
      <c r="N6" s="693" t="s">
        <v>9</v>
      </c>
      <c r="O6" s="694"/>
      <c r="P6" s="694"/>
      <c r="Q6" s="694"/>
      <c r="R6" s="694"/>
      <c r="S6" s="694"/>
      <c r="T6" s="694"/>
      <c r="U6" s="694"/>
      <c r="V6" s="694"/>
      <c r="W6" s="694"/>
      <c r="X6" s="694"/>
      <c r="Y6" s="694"/>
      <c r="Z6" s="694"/>
      <c r="AA6" s="695"/>
    </row>
    <row r="7" spans="1:28" ht="146.44999999999999" customHeight="1" x14ac:dyDescent="0.25">
      <c r="A7" s="319" t="s">
        <v>10</v>
      </c>
      <c r="B7" s="314" t="s">
        <v>11</v>
      </c>
      <c r="C7" s="315" t="s">
        <v>12</v>
      </c>
      <c r="D7" s="315" t="s">
        <v>13</v>
      </c>
      <c r="E7" s="315" t="s">
        <v>14</v>
      </c>
      <c r="F7" s="315" t="s">
        <v>15</v>
      </c>
      <c r="G7" s="315" t="s">
        <v>16</v>
      </c>
      <c r="H7" s="315" t="s">
        <v>17</v>
      </c>
      <c r="I7" s="315" t="s">
        <v>18</v>
      </c>
      <c r="J7" s="315" t="s">
        <v>19</v>
      </c>
      <c r="K7" s="315" t="s">
        <v>20</v>
      </c>
      <c r="L7" s="320" t="s">
        <v>21</v>
      </c>
      <c r="M7" s="99"/>
      <c r="N7" s="101" t="s">
        <v>10</v>
      </c>
      <c r="O7" s="102" t="s">
        <v>11</v>
      </c>
      <c r="P7" s="103" t="s">
        <v>22</v>
      </c>
      <c r="Q7" s="103" t="s">
        <v>23</v>
      </c>
      <c r="R7" s="103" t="s">
        <v>24</v>
      </c>
      <c r="S7" s="103" t="s">
        <v>25</v>
      </c>
      <c r="T7" s="103" t="s">
        <v>26</v>
      </c>
      <c r="U7" s="103" t="s">
        <v>27</v>
      </c>
      <c r="V7" s="103" t="s">
        <v>28</v>
      </c>
      <c r="W7" s="103" t="s">
        <v>29</v>
      </c>
      <c r="X7" s="103" t="s">
        <v>30</v>
      </c>
      <c r="Y7" s="103" t="s">
        <v>31</v>
      </c>
      <c r="Z7" s="103" t="s">
        <v>32</v>
      </c>
      <c r="AA7" s="103" t="s">
        <v>33</v>
      </c>
    </row>
    <row r="8" spans="1:28" ht="30" customHeight="1" x14ac:dyDescent="0.25">
      <c r="A8" s="104" t="s">
        <v>34</v>
      </c>
      <c r="B8" s="105">
        <v>14</v>
      </c>
      <c r="C8" s="509">
        <v>0.1</v>
      </c>
      <c r="D8" s="317">
        <f>'Seguimiento PAI'!N96</f>
        <v>0.31474358974358979</v>
      </c>
      <c r="E8" s="317">
        <f>'Seguimiento PAI'!O96</f>
        <v>0.80448717948717963</v>
      </c>
      <c r="F8" s="317">
        <f>'Seguimiento PAI'!P96</f>
        <v>0.91923076923076941</v>
      </c>
      <c r="G8" s="317">
        <f>'Seguimiento PAI'!Q96</f>
        <v>1</v>
      </c>
      <c r="H8" s="316">
        <f t="shared" ref="H8:H12" si="0">Q8*C8</f>
        <v>3.1474358974358983E-2</v>
      </c>
      <c r="I8" s="316">
        <f t="shared" ref="I8:I14" si="1">T8*C8</f>
        <v>8.0448717948717982E-2</v>
      </c>
      <c r="J8" s="316">
        <f t="shared" ref="J8:J14" si="2">W8*C8</f>
        <v>9.1923076923076941E-2</v>
      </c>
      <c r="K8" s="318">
        <f t="shared" ref="K8:K14" si="3">Z8*C8</f>
        <v>9.1923076923076941E-2</v>
      </c>
      <c r="L8" s="321" t="s">
        <v>35</v>
      </c>
      <c r="M8" s="99"/>
      <c r="N8" s="104" t="s">
        <v>34</v>
      </c>
      <c r="O8" s="105">
        <v>0</v>
      </c>
      <c r="P8" s="106">
        <f t="shared" ref="P8:P13" si="4">D8</f>
        <v>0.31474358974358979</v>
      </c>
      <c r="Q8" s="106">
        <f>'Seguimiento PAI'!V96</f>
        <v>0.31474358974358979</v>
      </c>
      <c r="R8" s="107">
        <f>Q8/P8</f>
        <v>1</v>
      </c>
      <c r="S8" s="108">
        <f t="shared" ref="S8:S13" si="5">E8</f>
        <v>0.80448717948717963</v>
      </c>
      <c r="T8" s="108">
        <f>'Seguimiento PAI'!W96</f>
        <v>0.80448717948717974</v>
      </c>
      <c r="U8" s="107">
        <f>T8/S8</f>
        <v>1.0000000000000002</v>
      </c>
      <c r="V8" s="108">
        <f t="shared" ref="V8:V13" si="6">F8</f>
        <v>0.91923076923076941</v>
      </c>
      <c r="W8" s="108">
        <f>'Seguimiento PAI'!X96</f>
        <v>0.91923076923076941</v>
      </c>
      <c r="X8" s="107">
        <f>W8/V8</f>
        <v>1</v>
      </c>
      <c r="Y8" s="109">
        <f t="shared" ref="Y8:Y13" si="7">G8</f>
        <v>1</v>
      </c>
      <c r="Z8" s="109">
        <f>'Seguimiento PAI'!Y96</f>
        <v>0.91923076923076941</v>
      </c>
      <c r="AA8" s="107">
        <f>Z8/Y8</f>
        <v>0.91923076923076941</v>
      </c>
      <c r="AB8" s="93"/>
    </row>
    <row r="9" spans="1:28" ht="41.45" customHeight="1" x14ac:dyDescent="0.25">
      <c r="A9" s="104" t="s">
        <v>36</v>
      </c>
      <c r="B9" s="105">
        <v>16</v>
      </c>
      <c r="C9" s="509">
        <v>0.18</v>
      </c>
      <c r="D9" s="317">
        <f>'Seguimiento PAI'!N36</f>
        <v>0.15916666666666668</v>
      </c>
      <c r="E9" s="317">
        <f>'Seguimiento PAI'!O36</f>
        <v>0.43333333333333329</v>
      </c>
      <c r="F9" s="317">
        <f>'Seguimiento PAI'!P36</f>
        <v>0.8025000000000001</v>
      </c>
      <c r="G9" s="317">
        <f>'Seguimiento PAI'!Q36</f>
        <v>1.0000000000000002</v>
      </c>
      <c r="H9" s="316">
        <f t="shared" si="0"/>
        <v>2.8650000000000002E-2</v>
      </c>
      <c r="I9" s="316">
        <f t="shared" si="1"/>
        <v>7.7999999999999986E-2</v>
      </c>
      <c r="J9" s="316">
        <f t="shared" si="2"/>
        <v>0.14445000000000002</v>
      </c>
      <c r="K9" s="318">
        <f t="shared" si="3"/>
        <v>0.14445000000000002</v>
      </c>
      <c r="L9" s="321" t="s">
        <v>35</v>
      </c>
      <c r="M9" s="99"/>
      <c r="N9" s="104" t="s">
        <v>36</v>
      </c>
      <c r="O9" s="105">
        <v>0</v>
      </c>
      <c r="P9" s="106">
        <f t="shared" si="4"/>
        <v>0.15916666666666668</v>
      </c>
      <c r="Q9" s="106">
        <f>'Seguimiento PAI'!V36</f>
        <v>0.15916666666666668</v>
      </c>
      <c r="R9" s="107">
        <f t="shared" ref="R9:R12" si="8">Q9/P9</f>
        <v>1</v>
      </c>
      <c r="S9" s="108">
        <f t="shared" si="5"/>
        <v>0.43333333333333329</v>
      </c>
      <c r="T9" s="108">
        <f>'Seguimiento PAI'!W36</f>
        <v>0.43333333333333329</v>
      </c>
      <c r="U9" s="107">
        <f t="shared" ref="U9:U13" si="9">T9/S9</f>
        <v>1</v>
      </c>
      <c r="V9" s="108">
        <f t="shared" si="6"/>
        <v>0.8025000000000001</v>
      </c>
      <c r="W9" s="108">
        <f>'Seguimiento PAI'!X36</f>
        <v>0.8025000000000001</v>
      </c>
      <c r="X9" s="107">
        <f t="shared" ref="X9:X13" si="10">W9/V9</f>
        <v>1</v>
      </c>
      <c r="Y9" s="109">
        <f t="shared" si="7"/>
        <v>1.0000000000000002</v>
      </c>
      <c r="Z9" s="109">
        <f>'Seguimiento PAI'!Y36</f>
        <v>0.8025000000000001</v>
      </c>
      <c r="AA9" s="107">
        <f t="shared" ref="AA9:AA13" si="11">Z9/Y9</f>
        <v>0.80249999999999988</v>
      </c>
      <c r="AB9" s="93"/>
    </row>
    <row r="10" spans="1:28" ht="30" customHeight="1" x14ac:dyDescent="0.25">
      <c r="A10" s="104" t="s">
        <v>37</v>
      </c>
      <c r="B10" s="105">
        <v>15</v>
      </c>
      <c r="C10" s="509">
        <v>0.18</v>
      </c>
      <c r="D10" s="317">
        <f>'Seguimiento PAI'!N19</f>
        <v>4.1666666666666671E-2</v>
      </c>
      <c r="E10" s="317">
        <f>'Seguimiento PAI'!O19</f>
        <v>0.21249999999999999</v>
      </c>
      <c r="F10" s="317">
        <f>'Seguimiento PAI'!P19</f>
        <v>0.55166666666666664</v>
      </c>
      <c r="G10" s="317">
        <f>'Seguimiento PAI'!Q19</f>
        <v>1.0000000000000002</v>
      </c>
      <c r="H10" s="316">
        <f t="shared" si="0"/>
        <v>7.5000000000000006E-3</v>
      </c>
      <c r="I10" s="316">
        <f t="shared" si="1"/>
        <v>3.5999999999999997E-2</v>
      </c>
      <c r="J10" s="316">
        <f t="shared" si="2"/>
        <v>9.7049999999999997E-2</v>
      </c>
      <c r="K10" s="318">
        <f t="shared" si="3"/>
        <v>9.7049999999999997E-2</v>
      </c>
      <c r="L10" s="321" t="s">
        <v>35</v>
      </c>
      <c r="M10" s="99"/>
      <c r="N10" s="104" t="s">
        <v>37</v>
      </c>
      <c r="O10" s="105">
        <v>0</v>
      </c>
      <c r="P10" s="106">
        <f t="shared" si="4"/>
        <v>4.1666666666666671E-2</v>
      </c>
      <c r="Q10" s="106">
        <f>'Seguimiento PAI'!V19</f>
        <v>4.1666666666666671E-2</v>
      </c>
      <c r="R10" s="107">
        <f t="shared" si="8"/>
        <v>1</v>
      </c>
      <c r="S10" s="108">
        <f t="shared" si="5"/>
        <v>0.21249999999999999</v>
      </c>
      <c r="T10" s="108">
        <f>'Seguimiento PAI'!W19</f>
        <v>0.2</v>
      </c>
      <c r="U10" s="107">
        <f t="shared" si="9"/>
        <v>0.94117647058823539</v>
      </c>
      <c r="V10" s="108">
        <f t="shared" si="6"/>
        <v>0.55166666666666664</v>
      </c>
      <c r="W10" s="108">
        <f>'Seguimiento PAI'!X19</f>
        <v>0.53916666666666668</v>
      </c>
      <c r="X10" s="107">
        <f t="shared" si="10"/>
        <v>0.97734138972809681</v>
      </c>
      <c r="Y10" s="109">
        <f t="shared" si="7"/>
        <v>1.0000000000000002</v>
      </c>
      <c r="Z10" s="109">
        <f>'Seguimiento PAI'!Y19</f>
        <v>0.53916666666666668</v>
      </c>
      <c r="AA10" s="107">
        <f t="shared" si="11"/>
        <v>0.53916666666666657</v>
      </c>
    </row>
    <row r="11" spans="1:28" ht="30" customHeight="1" x14ac:dyDescent="0.25">
      <c r="A11" s="104" t="s">
        <v>38</v>
      </c>
      <c r="B11" s="105">
        <v>18</v>
      </c>
      <c r="C11" s="509">
        <v>0.18</v>
      </c>
      <c r="D11" s="317">
        <f>'Seguimiento PAI'!N68</f>
        <v>0.1870833333333333</v>
      </c>
      <c r="E11" s="317">
        <f>'Seguimiento PAI'!O68</f>
        <v>0.44050000000000011</v>
      </c>
      <c r="F11" s="317">
        <f>'Seguimiento PAI'!P68</f>
        <v>0.69475000000000009</v>
      </c>
      <c r="G11" s="317">
        <f>'Seguimiento PAI'!Q68</f>
        <v>0.99800000000000044</v>
      </c>
      <c r="H11" s="316">
        <f t="shared" si="0"/>
        <v>3.367499999999999E-2</v>
      </c>
      <c r="I11" s="316">
        <f t="shared" si="1"/>
        <v>7.9290000000000013E-2</v>
      </c>
      <c r="J11" s="316">
        <f t="shared" si="2"/>
        <v>0.125055</v>
      </c>
      <c r="K11" s="318">
        <f>Z11*C11</f>
        <v>0.125055</v>
      </c>
      <c r="L11" s="321" t="s">
        <v>35</v>
      </c>
      <c r="M11" s="99"/>
      <c r="N11" s="104" t="s">
        <v>38</v>
      </c>
      <c r="O11" s="105">
        <v>0</v>
      </c>
      <c r="P11" s="106">
        <f t="shared" si="4"/>
        <v>0.1870833333333333</v>
      </c>
      <c r="Q11" s="106">
        <f>'Seguimiento PAI'!V68</f>
        <v>0.1870833333333333</v>
      </c>
      <c r="R11" s="107">
        <f t="shared" si="8"/>
        <v>1</v>
      </c>
      <c r="S11" s="108">
        <f t="shared" si="5"/>
        <v>0.44050000000000011</v>
      </c>
      <c r="T11" s="108">
        <f>'Seguimiento PAI'!W68</f>
        <v>0.44050000000000011</v>
      </c>
      <c r="U11" s="107">
        <f t="shared" si="9"/>
        <v>1</v>
      </c>
      <c r="V11" s="108">
        <f t="shared" si="6"/>
        <v>0.69475000000000009</v>
      </c>
      <c r="W11" s="108">
        <f>'Seguimiento PAI'!X68</f>
        <v>0.69474999999999998</v>
      </c>
      <c r="X11" s="107">
        <f t="shared" si="10"/>
        <v>0.99999999999999989</v>
      </c>
      <c r="Y11" s="109">
        <f t="shared" si="7"/>
        <v>0.99800000000000044</v>
      </c>
      <c r="Z11" s="109">
        <f>'Seguimiento PAI'!Y68</f>
        <v>0.69474999999999998</v>
      </c>
      <c r="AA11" s="107">
        <f t="shared" si="11"/>
        <v>0.69614228456913796</v>
      </c>
      <c r="AB11" s="90"/>
    </row>
    <row r="12" spans="1:28" ht="30" customHeight="1" x14ac:dyDescent="0.25">
      <c r="A12" s="504" t="s">
        <v>39</v>
      </c>
      <c r="B12" s="505">
        <v>12</v>
      </c>
      <c r="C12" s="510">
        <v>0.18</v>
      </c>
      <c r="D12" s="501">
        <f>'Seguimiento PAI'!N49</f>
        <v>0.20422619047619048</v>
      </c>
      <c r="E12" s="501">
        <f>'Seguimiento PAI'!O49</f>
        <v>0.48799603174603168</v>
      </c>
      <c r="F12" s="501">
        <f>'Seguimiento PAI'!P49</f>
        <v>0.78888888888888886</v>
      </c>
      <c r="G12" s="317">
        <f>'Seguimiento PAI'!Q49</f>
        <v>1.0000000000000002</v>
      </c>
      <c r="H12" s="316">
        <f t="shared" si="0"/>
        <v>3.4285714285714287E-2</v>
      </c>
      <c r="I12" s="316">
        <f t="shared" si="1"/>
        <v>8.3114285714285696E-2</v>
      </c>
      <c r="J12" s="316">
        <f t="shared" si="2"/>
        <v>0.13727499999999998</v>
      </c>
      <c r="K12" s="318">
        <f t="shared" si="3"/>
        <v>0.13727499999999998</v>
      </c>
      <c r="L12" s="321" t="s">
        <v>35</v>
      </c>
      <c r="M12" s="99"/>
      <c r="N12" s="104" t="s">
        <v>39</v>
      </c>
      <c r="O12" s="105">
        <v>0</v>
      </c>
      <c r="P12" s="106">
        <f t="shared" si="4"/>
        <v>0.20422619047619048</v>
      </c>
      <c r="Q12" s="106">
        <f>'Seguimiento PAI'!V49</f>
        <v>0.19047619047619049</v>
      </c>
      <c r="R12" s="107">
        <f t="shared" si="8"/>
        <v>0.93267269017779075</v>
      </c>
      <c r="S12" s="108">
        <f t="shared" si="5"/>
        <v>0.48799603174603168</v>
      </c>
      <c r="T12" s="108">
        <f>'Seguimiento PAI'!W49</f>
        <v>0.46174603174603168</v>
      </c>
      <c r="U12" s="107">
        <f t="shared" si="9"/>
        <v>0.94620857897946742</v>
      </c>
      <c r="V12" s="108">
        <f t="shared" si="6"/>
        <v>0.78888888888888886</v>
      </c>
      <c r="W12" s="108">
        <f>'Seguimiento PAI'!X49</f>
        <v>0.76263888888888887</v>
      </c>
      <c r="X12" s="107">
        <f t="shared" si="10"/>
        <v>0.96672535211267607</v>
      </c>
      <c r="Y12" s="109">
        <f t="shared" si="7"/>
        <v>1.0000000000000002</v>
      </c>
      <c r="Z12" s="109">
        <f>'Seguimiento PAI'!Y49</f>
        <v>0.76263888888888887</v>
      </c>
      <c r="AA12" s="107">
        <f t="shared" si="11"/>
        <v>0.76263888888888864</v>
      </c>
    </row>
    <row r="13" spans="1:28" ht="30" customHeight="1" thickBot="1" x14ac:dyDescent="0.3">
      <c r="A13" s="507" t="s">
        <v>40</v>
      </c>
      <c r="B13" s="105">
        <v>12</v>
      </c>
      <c r="C13" s="509">
        <v>0.1</v>
      </c>
      <c r="D13" s="317">
        <f>'Seguimiento PAI'!N81</f>
        <v>0.19999999999999998</v>
      </c>
      <c r="E13" s="317">
        <f>'Seguimiento PAI'!O81</f>
        <v>0.70000000000000007</v>
      </c>
      <c r="F13" s="317">
        <f>'Seguimiento PAI'!P81</f>
        <v>0.77500000000000013</v>
      </c>
      <c r="G13" s="317">
        <f>'Seguimiento PAI'!Q81</f>
        <v>1</v>
      </c>
      <c r="H13" s="316">
        <f>Q13*C13</f>
        <v>0.02</v>
      </c>
      <c r="I13" s="316">
        <f t="shared" si="1"/>
        <v>7.0000000000000007E-2</v>
      </c>
      <c r="J13" s="316">
        <f t="shared" si="2"/>
        <v>7.583333333333335E-2</v>
      </c>
      <c r="K13" s="318">
        <f t="shared" si="3"/>
        <v>7.583333333333335E-2</v>
      </c>
      <c r="L13" s="321" t="s">
        <v>35</v>
      </c>
      <c r="M13" s="99"/>
      <c r="N13" s="110" t="s">
        <v>40</v>
      </c>
      <c r="O13" s="105">
        <v>0</v>
      </c>
      <c r="P13" s="106">
        <f t="shared" si="4"/>
        <v>0.19999999999999998</v>
      </c>
      <c r="Q13" s="111">
        <f>'Seguimiento PAI'!V81</f>
        <v>0.19999999999999998</v>
      </c>
      <c r="R13" s="107">
        <f>Q13/P13</f>
        <v>1</v>
      </c>
      <c r="S13" s="108">
        <f t="shared" si="5"/>
        <v>0.70000000000000007</v>
      </c>
      <c r="T13" s="112">
        <f>'Seguimiento PAI'!W81</f>
        <v>0.70000000000000007</v>
      </c>
      <c r="U13" s="107">
        <f t="shared" si="9"/>
        <v>1</v>
      </c>
      <c r="V13" s="108">
        <f t="shared" si="6"/>
        <v>0.77500000000000013</v>
      </c>
      <c r="W13" s="112">
        <f>'Seguimiento PAI'!X81</f>
        <v>0.75833333333333341</v>
      </c>
      <c r="X13" s="107">
        <f t="shared" si="10"/>
        <v>0.97849462365591389</v>
      </c>
      <c r="Y13" s="109">
        <f t="shared" si="7"/>
        <v>1</v>
      </c>
      <c r="Z13" s="113">
        <f>'Seguimiento PAI'!Y81</f>
        <v>0.75833333333333341</v>
      </c>
      <c r="AA13" s="107">
        <f t="shared" si="11"/>
        <v>0.75833333333333341</v>
      </c>
    </row>
    <row r="14" spans="1:28" ht="30" customHeight="1" thickTop="1" thickBot="1" x14ac:dyDescent="0.3">
      <c r="A14" s="512" t="s">
        <v>41</v>
      </c>
      <c r="B14" s="105">
        <v>12</v>
      </c>
      <c r="C14" s="514">
        <v>0.08</v>
      </c>
      <c r="D14" s="317">
        <f>'Seguimiento PAI'!N110</f>
        <v>0</v>
      </c>
      <c r="E14" s="506">
        <f>'Seguimiento PAI'!O110</f>
        <v>0.48416666666666663</v>
      </c>
      <c r="F14" s="506">
        <f>'Seguimiento PAI'!P110</f>
        <v>0.51183333333333336</v>
      </c>
      <c r="G14" s="508">
        <f>'Seguimiento PAI'!Q110</f>
        <v>0.99599999999999989</v>
      </c>
      <c r="H14" s="316">
        <f>Q14*C14</f>
        <v>0</v>
      </c>
      <c r="I14" s="316">
        <f t="shared" si="1"/>
        <v>3.8733333333333335E-2</v>
      </c>
      <c r="J14" s="316">
        <f t="shared" si="2"/>
        <v>4.0946666666666673E-2</v>
      </c>
      <c r="K14" s="316">
        <f t="shared" si="3"/>
        <v>4.0946666666666673E-2</v>
      </c>
      <c r="L14" s="321" t="s">
        <v>35</v>
      </c>
      <c r="M14" s="99"/>
      <c r="N14" s="110" t="s">
        <v>41</v>
      </c>
      <c r="O14" s="105">
        <v>0</v>
      </c>
      <c r="P14" s="106">
        <f>D14</f>
        <v>0</v>
      </c>
      <c r="Q14" s="106">
        <f>'Seguimiento PAI'!V110</f>
        <v>0</v>
      </c>
      <c r="R14" s="499"/>
      <c r="S14" s="496">
        <f>E14</f>
        <v>0.48416666666666663</v>
      </c>
      <c r="T14" s="112">
        <f>'Seguimiento PAI'!W110</f>
        <v>0.48416666666666663</v>
      </c>
      <c r="U14" s="495">
        <f>(T14/S14)</f>
        <v>1</v>
      </c>
      <c r="V14" s="108">
        <f>F14</f>
        <v>0.51183333333333336</v>
      </c>
      <c r="W14" s="112">
        <f>'Seguimiento PAI'!X110</f>
        <v>0.51183333333333336</v>
      </c>
      <c r="X14" s="495">
        <f>(W14/V14)</f>
        <v>1</v>
      </c>
      <c r="Y14" s="497">
        <f>G14</f>
        <v>0.99599999999999989</v>
      </c>
      <c r="Z14" s="497">
        <f>'Seguimiento PAI'!Y110</f>
        <v>0.51183333333333336</v>
      </c>
      <c r="AA14" s="498">
        <f>(Z14/Y14)</f>
        <v>0.51388888888888895</v>
      </c>
    </row>
    <row r="15" spans="1:28" ht="22.5" thickTop="1" thickBot="1" x14ac:dyDescent="0.3">
      <c r="A15" s="114" t="s">
        <v>42</v>
      </c>
      <c r="B15" s="513">
        <f>SUM(B8:B14)</f>
        <v>99</v>
      </c>
      <c r="C15" s="511">
        <f>SUM(C8:C14)</f>
        <v>1</v>
      </c>
      <c r="D15" s="515">
        <f>AVERAGE(D8:D13)</f>
        <v>0.18448107448107451</v>
      </c>
      <c r="E15" s="431">
        <f>AVERAGE(E8:E14)</f>
        <v>0.5089976016047445</v>
      </c>
      <c r="F15" s="502">
        <f>AVERAGE(F8:F14)</f>
        <v>0.72055280830280832</v>
      </c>
      <c r="G15" s="431">
        <f>AVERAGE(G8:G13)</f>
        <v>0.9996666666666667</v>
      </c>
      <c r="H15" s="431"/>
      <c r="I15" s="431"/>
      <c r="J15" s="431"/>
      <c r="K15" s="431"/>
      <c r="L15" s="116" t="s">
        <v>35</v>
      </c>
      <c r="M15" s="99"/>
      <c r="N15" s="110" t="s">
        <v>43</v>
      </c>
      <c r="O15" s="115"/>
      <c r="P15" s="117">
        <f>AVERAGE(P8:P14)</f>
        <v>0.15812663526949242</v>
      </c>
      <c r="Q15" s="117">
        <f>AVERAGE(Q8:Q13)</f>
        <v>0.18218940781440782</v>
      </c>
      <c r="R15" s="669">
        <f t="shared" ref="R15:X15" si="12">AVERAGE(R8:R14)</f>
        <v>0.9887787816962984</v>
      </c>
      <c r="S15" s="119">
        <f t="shared" si="12"/>
        <v>0.5089976016047445</v>
      </c>
      <c r="T15" s="427">
        <f t="shared" si="12"/>
        <v>0.5034618873190303</v>
      </c>
      <c r="U15" s="119">
        <f t="shared" si="12"/>
        <v>0.98391214993824327</v>
      </c>
      <c r="V15" s="119">
        <f t="shared" si="12"/>
        <v>0.72055280830280832</v>
      </c>
      <c r="W15" s="427">
        <f t="shared" si="12"/>
        <v>0.71263614163614175</v>
      </c>
      <c r="X15" s="119">
        <f t="shared" si="12"/>
        <v>0.98893733792809813</v>
      </c>
      <c r="Y15" s="118"/>
      <c r="Z15" s="120"/>
      <c r="AA15" s="121"/>
    </row>
    <row r="16" spans="1:28" ht="15" thickBot="1" x14ac:dyDescent="0.3">
      <c r="A16" s="98"/>
      <c r="B16" s="99"/>
      <c r="C16" s="99"/>
      <c r="D16" s="500"/>
      <c r="E16" s="99"/>
      <c r="F16" s="503"/>
      <c r="G16" s="99"/>
      <c r="H16" s="99"/>
      <c r="I16" s="99"/>
      <c r="J16" s="99"/>
      <c r="K16" s="99"/>
      <c r="L16" s="100"/>
      <c r="M16" s="99"/>
      <c r="N16" s="99"/>
      <c r="O16" s="99"/>
      <c r="P16" s="99"/>
      <c r="Q16" s="99"/>
      <c r="R16" s="99"/>
      <c r="S16" s="99"/>
      <c r="T16" s="99"/>
      <c r="U16" s="99"/>
      <c r="V16" s="99"/>
      <c r="W16" s="99"/>
      <c r="X16" s="99"/>
      <c r="Y16" s="99"/>
      <c r="Z16" s="99"/>
      <c r="AA16" s="99"/>
    </row>
    <row r="17" spans="1:27" ht="15" customHeight="1" thickBot="1" x14ac:dyDescent="0.3">
      <c r="A17" s="690" t="s">
        <v>44</v>
      </c>
      <c r="B17" s="691"/>
      <c r="C17" s="691"/>
      <c r="D17" s="691"/>
      <c r="E17" s="691"/>
      <c r="F17" s="716"/>
      <c r="G17" s="691"/>
      <c r="H17" s="691"/>
      <c r="I17" s="691"/>
      <c r="J17" s="691"/>
      <c r="K17" s="691"/>
      <c r="L17" s="692"/>
      <c r="M17" s="99"/>
      <c r="N17" s="690" t="s">
        <v>45</v>
      </c>
      <c r="O17" s="691"/>
      <c r="P17" s="691"/>
      <c r="Q17" s="691"/>
      <c r="R17" s="691"/>
      <c r="S17" s="691"/>
      <c r="T17" s="691"/>
      <c r="U17" s="691"/>
      <c r="V17" s="691"/>
      <c r="W17" s="691"/>
      <c r="X17" s="691"/>
      <c r="Y17" s="691"/>
      <c r="Z17" s="691"/>
      <c r="AA17" s="692"/>
    </row>
    <row r="18" spans="1:27" ht="14.45" customHeight="1" x14ac:dyDescent="0.25">
      <c r="A18" s="707"/>
      <c r="B18" s="708"/>
      <c r="C18" s="708"/>
      <c r="D18" s="708"/>
      <c r="E18" s="708"/>
      <c r="F18" s="708"/>
      <c r="G18" s="708"/>
      <c r="H18" s="708"/>
      <c r="I18" s="708"/>
      <c r="J18" s="708"/>
      <c r="K18" s="708"/>
      <c r="L18" s="709"/>
      <c r="M18" s="122"/>
      <c r="N18" s="717" t="s">
        <v>46</v>
      </c>
      <c r="O18" s="718"/>
      <c r="P18" s="718"/>
      <c r="Q18" s="718"/>
      <c r="R18" s="718"/>
      <c r="S18" s="718"/>
      <c r="T18" s="718"/>
      <c r="U18" s="718"/>
      <c r="V18" s="718"/>
      <c r="W18" s="718"/>
      <c r="X18" s="718"/>
      <c r="Y18" s="718"/>
      <c r="Z18" s="718"/>
      <c r="AA18" s="719"/>
    </row>
    <row r="19" spans="1:27" x14ac:dyDescent="0.25">
      <c r="A19" s="710"/>
      <c r="B19" s="711"/>
      <c r="C19" s="711"/>
      <c r="D19" s="711"/>
      <c r="E19" s="711"/>
      <c r="F19" s="711"/>
      <c r="G19" s="711"/>
      <c r="H19" s="711"/>
      <c r="I19" s="711"/>
      <c r="J19" s="711"/>
      <c r="K19" s="711"/>
      <c r="L19" s="712"/>
      <c r="M19" s="122"/>
      <c r="N19" s="720"/>
      <c r="O19" s="721"/>
      <c r="P19" s="721"/>
      <c r="Q19" s="721"/>
      <c r="R19" s="721"/>
      <c r="S19" s="721"/>
      <c r="T19" s="721"/>
      <c r="U19" s="721"/>
      <c r="V19" s="721"/>
      <c r="W19" s="721"/>
      <c r="X19" s="721"/>
      <c r="Y19" s="721"/>
      <c r="Z19" s="721"/>
      <c r="AA19" s="722"/>
    </row>
    <row r="20" spans="1:27" x14ac:dyDescent="0.25">
      <c r="A20" s="710"/>
      <c r="B20" s="711"/>
      <c r="C20" s="711"/>
      <c r="D20" s="711"/>
      <c r="E20" s="711"/>
      <c r="F20" s="711"/>
      <c r="G20" s="711"/>
      <c r="H20" s="711"/>
      <c r="I20" s="711"/>
      <c r="J20" s="711"/>
      <c r="K20" s="711"/>
      <c r="L20" s="712"/>
      <c r="M20" s="122"/>
      <c r="N20" s="720"/>
      <c r="O20" s="721"/>
      <c r="P20" s="721"/>
      <c r="Q20" s="721"/>
      <c r="R20" s="721"/>
      <c r="S20" s="721"/>
      <c r="T20" s="721"/>
      <c r="U20" s="721"/>
      <c r="V20" s="721"/>
      <c r="W20" s="721"/>
      <c r="X20" s="721"/>
      <c r="Y20" s="721"/>
      <c r="Z20" s="721"/>
      <c r="AA20" s="722"/>
    </row>
    <row r="21" spans="1:27" x14ac:dyDescent="0.25">
      <c r="A21" s="710"/>
      <c r="B21" s="711"/>
      <c r="C21" s="711"/>
      <c r="D21" s="711"/>
      <c r="E21" s="711"/>
      <c r="F21" s="711"/>
      <c r="G21" s="711"/>
      <c r="H21" s="711"/>
      <c r="I21" s="711"/>
      <c r="J21" s="711"/>
      <c r="K21" s="711"/>
      <c r="L21" s="712"/>
      <c r="M21" s="122"/>
      <c r="N21" s="720"/>
      <c r="O21" s="721"/>
      <c r="P21" s="721"/>
      <c r="Q21" s="721"/>
      <c r="R21" s="721"/>
      <c r="S21" s="721"/>
      <c r="T21" s="721"/>
      <c r="U21" s="721"/>
      <c r="V21" s="721"/>
      <c r="W21" s="721"/>
      <c r="X21" s="721"/>
      <c r="Y21" s="721"/>
      <c r="Z21" s="721"/>
      <c r="AA21" s="722"/>
    </row>
    <row r="22" spans="1:27" x14ac:dyDescent="0.25">
      <c r="A22" s="710"/>
      <c r="B22" s="711"/>
      <c r="C22" s="711"/>
      <c r="D22" s="711"/>
      <c r="E22" s="711"/>
      <c r="F22" s="711"/>
      <c r="G22" s="711"/>
      <c r="H22" s="711"/>
      <c r="I22" s="711"/>
      <c r="J22" s="711"/>
      <c r="K22" s="711"/>
      <c r="L22" s="712"/>
      <c r="M22" s="122"/>
      <c r="N22" s="720"/>
      <c r="O22" s="721"/>
      <c r="P22" s="721"/>
      <c r="Q22" s="721"/>
      <c r="R22" s="721"/>
      <c r="S22" s="721"/>
      <c r="T22" s="721"/>
      <c r="U22" s="721"/>
      <c r="V22" s="721"/>
      <c r="W22" s="721"/>
      <c r="X22" s="721"/>
      <c r="Y22" s="721"/>
      <c r="Z22" s="721"/>
      <c r="AA22" s="722"/>
    </row>
    <row r="23" spans="1:27" x14ac:dyDescent="0.25">
      <c r="A23" s="710"/>
      <c r="B23" s="711"/>
      <c r="C23" s="711"/>
      <c r="D23" s="711"/>
      <c r="E23" s="711"/>
      <c r="F23" s="711"/>
      <c r="G23" s="711"/>
      <c r="H23" s="711"/>
      <c r="I23" s="711"/>
      <c r="J23" s="711"/>
      <c r="K23" s="711"/>
      <c r="L23" s="712"/>
      <c r="M23" s="122"/>
      <c r="N23" s="720"/>
      <c r="O23" s="721"/>
      <c r="P23" s="721"/>
      <c r="Q23" s="721"/>
      <c r="R23" s="721"/>
      <c r="S23" s="721"/>
      <c r="T23" s="721"/>
      <c r="U23" s="721"/>
      <c r="V23" s="721"/>
      <c r="W23" s="721"/>
      <c r="X23" s="721"/>
      <c r="Y23" s="721"/>
      <c r="Z23" s="721"/>
      <c r="AA23" s="722"/>
    </row>
    <row r="24" spans="1:27" x14ac:dyDescent="0.25">
      <c r="A24" s="710"/>
      <c r="B24" s="711"/>
      <c r="C24" s="711"/>
      <c r="D24" s="711"/>
      <c r="E24" s="711"/>
      <c r="F24" s="711"/>
      <c r="G24" s="711"/>
      <c r="H24" s="711"/>
      <c r="I24" s="711"/>
      <c r="J24" s="711"/>
      <c r="K24" s="711"/>
      <c r="L24" s="712"/>
      <c r="M24" s="122"/>
      <c r="N24" s="720"/>
      <c r="O24" s="721"/>
      <c r="P24" s="721"/>
      <c r="Q24" s="721"/>
      <c r="R24" s="721"/>
      <c r="S24" s="721"/>
      <c r="T24" s="721"/>
      <c r="U24" s="721"/>
      <c r="V24" s="721"/>
      <c r="W24" s="721"/>
      <c r="X24" s="721"/>
      <c r="Y24" s="721"/>
      <c r="Z24" s="721"/>
      <c r="AA24" s="722"/>
    </row>
    <row r="25" spans="1:27" x14ac:dyDescent="0.25">
      <c r="A25" s="710"/>
      <c r="B25" s="711"/>
      <c r="C25" s="711"/>
      <c r="D25" s="711"/>
      <c r="E25" s="711"/>
      <c r="F25" s="711"/>
      <c r="G25" s="711"/>
      <c r="H25" s="711"/>
      <c r="I25" s="711"/>
      <c r="J25" s="711"/>
      <c r="K25" s="711"/>
      <c r="L25" s="712"/>
      <c r="M25" s="122"/>
      <c r="N25" s="720"/>
      <c r="O25" s="721"/>
      <c r="P25" s="721"/>
      <c r="Q25" s="721"/>
      <c r="R25" s="721"/>
      <c r="S25" s="721"/>
      <c r="T25" s="721"/>
      <c r="U25" s="721"/>
      <c r="V25" s="721"/>
      <c r="W25" s="721"/>
      <c r="X25" s="721"/>
      <c r="Y25" s="721"/>
      <c r="Z25" s="721"/>
      <c r="AA25" s="722"/>
    </row>
    <row r="26" spans="1:27" x14ac:dyDescent="0.25">
      <c r="A26" s="710"/>
      <c r="B26" s="711"/>
      <c r="C26" s="711"/>
      <c r="D26" s="711"/>
      <c r="E26" s="711"/>
      <c r="F26" s="711"/>
      <c r="G26" s="711"/>
      <c r="H26" s="711"/>
      <c r="I26" s="711"/>
      <c r="J26" s="711"/>
      <c r="K26" s="711"/>
      <c r="L26" s="712"/>
      <c r="M26" s="122"/>
      <c r="N26" s="720"/>
      <c r="O26" s="721"/>
      <c r="P26" s="721"/>
      <c r="Q26" s="721"/>
      <c r="R26" s="721"/>
      <c r="S26" s="721"/>
      <c r="T26" s="721"/>
      <c r="U26" s="721"/>
      <c r="V26" s="721"/>
      <c r="W26" s="721"/>
      <c r="X26" s="721"/>
      <c r="Y26" s="721"/>
      <c r="Z26" s="721"/>
      <c r="AA26" s="722"/>
    </row>
    <row r="27" spans="1:27" x14ac:dyDescent="0.25">
      <c r="A27" s="710"/>
      <c r="B27" s="711"/>
      <c r="C27" s="711"/>
      <c r="D27" s="711"/>
      <c r="E27" s="711"/>
      <c r="F27" s="711"/>
      <c r="G27" s="711"/>
      <c r="H27" s="711"/>
      <c r="I27" s="711"/>
      <c r="J27" s="711"/>
      <c r="K27" s="711"/>
      <c r="L27" s="712"/>
      <c r="M27" s="122"/>
      <c r="N27" s="720"/>
      <c r="O27" s="721"/>
      <c r="P27" s="721"/>
      <c r="Q27" s="721"/>
      <c r="R27" s="721"/>
      <c r="S27" s="721"/>
      <c r="T27" s="721"/>
      <c r="U27" s="721"/>
      <c r="V27" s="721"/>
      <c r="W27" s="721"/>
      <c r="X27" s="721"/>
      <c r="Y27" s="721"/>
      <c r="Z27" s="721"/>
      <c r="AA27" s="722"/>
    </row>
    <row r="28" spans="1:27" x14ac:dyDescent="0.25">
      <c r="A28" s="710"/>
      <c r="B28" s="711"/>
      <c r="C28" s="711"/>
      <c r="D28" s="711"/>
      <c r="E28" s="711"/>
      <c r="F28" s="711"/>
      <c r="G28" s="711"/>
      <c r="H28" s="711"/>
      <c r="I28" s="711"/>
      <c r="J28" s="711"/>
      <c r="K28" s="711"/>
      <c r="L28" s="712"/>
      <c r="M28" s="122"/>
      <c r="N28" s="720"/>
      <c r="O28" s="721"/>
      <c r="P28" s="721"/>
      <c r="Q28" s="721"/>
      <c r="R28" s="721"/>
      <c r="S28" s="721"/>
      <c r="T28" s="721"/>
      <c r="U28" s="721"/>
      <c r="V28" s="721"/>
      <c r="W28" s="721"/>
      <c r="X28" s="721"/>
      <c r="Y28" s="721"/>
      <c r="Z28" s="721"/>
      <c r="AA28" s="722"/>
    </row>
    <row r="29" spans="1:27" x14ac:dyDescent="0.25">
      <c r="A29" s="710"/>
      <c r="B29" s="711"/>
      <c r="C29" s="711"/>
      <c r="D29" s="711"/>
      <c r="E29" s="711"/>
      <c r="F29" s="711"/>
      <c r="G29" s="711"/>
      <c r="H29" s="711"/>
      <c r="I29" s="711"/>
      <c r="J29" s="711"/>
      <c r="K29" s="711"/>
      <c r="L29" s="712"/>
      <c r="M29" s="122"/>
      <c r="N29" s="720"/>
      <c r="O29" s="721"/>
      <c r="P29" s="721"/>
      <c r="Q29" s="721"/>
      <c r="R29" s="721"/>
      <c r="S29" s="721"/>
      <c r="T29" s="721"/>
      <c r="U29" s="721"/>
      <c r="V29" s="721"/>
      <c r="W29" s="721"/>
      <c r="X29" s="721"/>
      <c r="Y29" s="721"/>
      <c r="Z29" s="721"/>
      <c r="AA29" s="722"/>
    </row>
    <row r="30" spans="1:27" x14ac:dyDescent="0.25">
      <c r="A30" s="710"/>
      <c r="B30" s="711"/>
      <c r="C30" s="711"/>
      <c r="D30" s="711"/>
      <c r="E30" s="711"/>
      <c r="F30" s="711"/>
      <c r="G30" s="711"/>
      <c r="H30" s="711"/>
      <c r="I30" s="711"/>
      <c r="J30" s="711"/>
      <c r="K30" s="711"/>
      <c r="L30" s="712"/>
      <c r="M30" s="122"/>
      <c r="N30" s="720"/>
      <c r="O30" s="721"/>
      <c r="P30" s="721"/>
      <c r="Q30" s="721"/>
      <c r="R30" s="721"/>
      <c r="S30" s="721"/>
      <c r="T30" s="721"/>
      <c r="U30" s="721"/>
      <c r="V30" s="721"/>
      <c r="W30" s="721"/>
      <c r="X30" s="721"/>
      <c r="Y30" s="721"/>
      <c r="Z30" s="721"/>
      <c r="AA30" s="722"/>
    </row>
    <row r="31" spans="1:27" x14ac:dyDescent="0.25">
      <c r="A31" s="710"/>
      <c r="B31" s="711"/>
      <c r="C31" s="711"/>
      <c r="D31" s="711"/>
      <c r="E31" s="711"/>
      <c r="F31" s="711"/>
      <c r="G31" s="711"/>
      <c r="H31" s="711"/>
      <c r="I31" s="711"/>
      <c r="J31" s="711"/>
      <c r="K31" s="711"/>
      <c r="L31" s="712"/>
      <c r="M31" s="122"/>
      <c r="N31" s="720"/>
      <c r="O31" s="721"/>
      <c r="P31" s="721"/>
      <c r="Q31" s="721"/>
      <c r="R31" s="721"/>
      <c r="S31" s="721"/>
      <c r="T31" s="721"/>
      <c r="U31" s="721"/>
      <c r="V31" s="721"/>
      <c r="W31" s="721"/>
      <c r="X31" s="721"/>
      <c r="Y31" s="721"/>
      <c r="Z31" s="721"/>
      <c r="AA31" s="722"/>
    </row>
    <row r="32" spans="1:27" x14ac:dyDescent="0.25">
      <c r="A32" s="710"/>
      <c r="B32" s="711"/>
      <c r="C32" s="711"/>
      <c r="D32" s="711"/>
      <c r="E32" s="711"/>
      <c r="F32" s="711"/>
      <c r="G32" s="711"/>
      <c r="H32" s="711"/>
      <c r="I32" s="711"/>
      <c r="J32" s="711"/>
      <c r="K32" s="711"/>
      <c r="L32" s="712"/>
      <c r="M32" s="122"/>
      <c r="N32" s="720"/>
      <c r="O32" s="721"/>
      <c r="P32" s="721"/>
      <c r="Q32" s="721"/>
      <c r="R32" s="721"/>
      <c r="S32" s="721"/>
      <c r="T32" s="721"/>
      <c r="U32" s="721"/>
      <c r="V32" s="721"/>
      <c r="W32" s="721"/>
      <c r="X32" s="721"/>
      <c r="Y32" s="721"/>
      <c r="Z32" s="721"/>
      <c r="AA32" s="722"/>
    </row>
    <row r="33" spans="1:27" x14ac:dyDescent="0.25">
      <c r="A33" s="710"/>
      <c r="B33" s="711"/>
      <c r="C33" s="711"/>
      <c r="D33" s="711"/>
      <c r="E33" s="711"/>
      <c r="F33" s="711"/>
      <c r="G33" s="711"/>
      <c r="H33" s="711"/>
      <c r="I33" s="711"/>
      <c r="J33" s="711"/>
      <c r="K33" s="711"/>
      <c r="L33" s="712"/>
      <c r="M33" s="122"/>
      <c r="N33" s="720"/>
      <c r="O33" s="721"/>
      <c r="P33" s="721"/>
      <c r="Q33" s="721"/>
      <c r="R33" s="721"/>
      <c r="S33" s="721"/>
      <c r="T33" s="721"/>
      <c r="U33" s="721"/>
      <c r="V33" s="721"/>
      <c r="W33" s="721"/>
      <c r="X33" s="721"/>
      <c r="Y33" s="721"/>
      <c r="Z33" s="721"/>
      <c r="AA33" s="722"/>
    </row>
    <row r="34" spans="1:27" x14ac:dyDescent="0.25">
      <c r="A34" s="710"/>
      <c r="B34" s="711"/>
      <c r="C34" s="711"/>
      <c r="D34" s="711"/>
      <c r="E34" s="711"/>
      <c r="F34" s="711"/>
      <c r="G34" s="711"/>
      <c r="H34" s="711"/>
      <c r="I34" s="711"/>
      <c r="J34" s="711"/>
      <c r="K34" s="711"/>
      <c r="L34" s="712"/>
      <c r="M34" s="122"/>
      <c r="N34" s="720"/>
      <c r="O34" s="721"/>
      <c r="P34" s="721"/>
      <c r="Q34" s="721"/>
      <c r="R34" s="721"/>
      <c r="S34" s="721"/>
      <c r="T34" s="721"/>
      <c r="U34" s="721"/>
      <c r="V34" s="721"/>
      <c r="W34" s="721"/>
      <c r="X34" s="721"/>
      <c r="Y34" s="721"/>
      <c r="Z34" s="721"/>
      <c r="AA34" s="722"/>
    </row>
    <row r="35" spans="1:27" x14ac:dyDescent="0.25">
      <c r="A35" s="710"/>
      <c r="B35" s="711"/>
      <c r="C35" s="711"/>
      <c r="D35" s="711"/>
      <c r="E35" s="711"/>
      <c r="F35" s="711"/>
      <c r="G35" s="711"/>
      <c r="H35" s="711"/>
      <c r="I35" s="711"/>
      <c r="J35" s="711"/>
      <c r="K35" s="711"/>
      <c r="L35" s="712"/>
      <c r="M35" s="122"/>
      <c r="N35" s="720"/>
      <c r="O35" s="721"/>
      <c r="P35" s="721"/>
      <c r="Q35" s="721"/>
      <c r="R35" s="721"/>
      <c r="S35" s="721"/>
      <c r="T35" s="721"/>
      <c r="U35" s="721"/>
      <c r="V35" s="721"/>
      <c r="W35" s="721"/>
      <c r="X35" s="721"/>
      <c r="Y35" s="721"/>
      <c r="Z35" s="721"/>
      <c r="AA35" s="722"/>
    </row>
    <row r="36" spans="1:27" x14ac:dyDescent="0.25">
      <c r="A36" s="710"/>
      <c r="B36" s="711"/>
      <c r="C36" s="711"/>
      <c r="D36" s="711"/>
      <c r="E36" s="711"/>
      <c r="F36" s="711"/>
      <c r="G36" s="711"/>
      <c r="H36" s="711"/>
      <c r="I36" s="711"/>
      <c r="J36" s="711"/>
      <c r="K36" s="711"/>
      <c r="L36" s="712"/>
      <c r="M36" s="122"/>
      <c r="N36" s="720"/>
      <c r="O36" s="721"/>
      <c r="P36" s="721"/>
      <c r="Q36" s="721"/>
      <c r="R36" s="721"/>
      <c r="S36" s="721"/>
      <c r="T36" s="721"/>
      <c r="U36" s="721"/>
      <c r="V36" s="721"/>
      <c r="W36" s="721"/>
      <c r="X36" s="721"/>
      <c r="Y36" s="721"/>
      <c r="Z36" s="721"/>
      <c r="AA36" s="722"/>
    </row>
    <row r="37" spans="1:27" x14ac:dyDescent="0.25">
      <c r="A37" s="710"/>
      <c r="B37" s="711"/>
      <c r="C37" s="711"/>
      <c r="D37" s="711"/>
      <c r="E37" s="711"/>
      <c r="F37" s="711"/>
      <c r="G37" s="711"/>
      <c r="H37" s="711"/>
      <c r="I37" s="711"/>
      <c r="J37" s="711"/>
      <c r="K37" s="711"/>
      <c r="L37" s="712"/>
      <c r="M37" s="122"/>
      <c r="N37" s="720"/>
      <c r="O37" s="721"/>
      <c r="P37" s="721"/>
      <c r="Q37" s="721"/>
      <c r="R37" s="721"/>
      <c r="S37" s="721"/>
      <c r="T37" s="721"/>
      <c r="U37" s="721"/>
      <c r="V37" s="721"/>
      <c r="W37" s="721"/>
      <c r="X37" s="721"/>
      <c r="Y37" s="721"/>
      <c r="Z37" s="721"/>
      <c r="AA37" s="722"/>
    </row>
    <row r="38" spans="1:27" x14ac:dyDescent="0.25">
      <c r="A38" s="710"/>
      <c r="B38" s="711"/>
      <c r="C38" s="711"/>
      <c r="D38" s="711"/>
      <c r="E38" s="711"/>
      <c r="F38" s="711"/>
      <c r="G38" s="711"/>
      <c r="H38" s="711"/>
      <c r="I38" s="711"/>
      <c r="J38" s="711"/>
      <c r="K38" s="711"/>
      <c r="L38" s="712"/>
      <c r="M38" s="122"/>
      <c r="N38" s="720"/>
      <c r="O38" s="721"/>
      <c r="P38" s="721"/>
      <c r="Q38" s="721"/>
      <c r="R38" s="721"/>
      <c r="S38" s="721"/>
      <c r="T38" s="721"/>
      <c r="U38" s="721"/>
      <c r="V38" s="721"/>
      <c r="W38" s="721"/>
      <c r="X38" s="721"/>
      <c r="Y38" s="721"/>
      <c r="Z38" s="721"/>
      <c r="AA38" s="722"/>
    </row>
    <row r="39" spans="1:27" x14ac:dyDescent="0.25">
      <c r="A39" s="710"/>
      <c r="B39" s="711"/>
      <c r="C39" s="711"/>
      <c r="D39" s="711"/>
      <c r="E39" s="711"/>
      <c r="F39" s="711"/>
      <c r="G39" s="711"/>
      <c r="H39" s="711"/>
      <c r="I39" s="711"/>
      <c r="J39" s="711"/>
      <c r="K39" s="711"/>
      <c r="L39" s="712"/>
      <c r="M39" s="122"/>
      <c r="N39" s="720"/>
      <c r="O39" s="721"/>
      <c r="P39" s="721"/>
      <c r="Q39" s="721"/>
      <c r="R39" s="721"/>
      <c r="S39" s="721"/>
      <c r="T39" s="721"/>
      <c r="U39" s="721"/>
      <c r="V39" s="721"/>
      <c r="W39" s="721"/>
      <c r="X39" s="721"/>
      <c r="Y39" s="721"/>
      <c r="Z39" s="721"/>
      <c r="AA39" s="722"/>
    </row>
    <row r="40" spans="1:27" ht="15" thickBot="1" x14ac:dyDescent="0.3">
      <c r="A40" s="713"/>
      <c r="B40" s="714"/>
      <c r="C40" s="714"/>
      <c r="D40" s="714"/>
      <c r="E40" s="714"/>
      <c r="F40" s="714"/>
      <c r="G40" s="714"/>
      <c r="H40" s="714"/>
      <c r="I40" s="714"/>
      <c r="J40" s="714"/>
      <c r="K40" s="714"/>
      <c r="L40" s="715"/>
      <c r="M40" s="122"/>
      <c r="N40" s="723"/>
      <c r="O40" s="724"/>
      <c r="P40" s="724"/>
      <c r="Q40" s="724"/>
      <c r="R40" s="724"/>
      <c r="S40" s="724"/>
      <c r="T40" s="724"/>
      <c r="U40" s="724"/>
      <c r="V40" s="724"/>
      <c r="W40" s="724"/>
      <c r="X40" s="724"/>
      <c r="Y40" s="724"/>
      <c r="Z40" s="724"/>
      <c r="AA40" s="725"/>
    </row>
    <row r="41" spans="1:27" ht="15" thickBot="1" x14ac:dyDescent="0.3">
      <c r="A41" s="98"/>
      <c r="B41" s="99"/>
      <c r="C41" s="99"/>
      <c r="D41" s="99"/>
      <c r="E41" s="99"/>
      <c r="F41" s="99"/>
      <c r="G41" s="99"/>
      <c r="H41" s="99"/>
      <c r="I41" s="99"/>
      <c r="J41" s="99"/>
      <c r="K41" s="99"/>
      <c r="L41" s="100"/>
      <c r="M41" s="99"/>
      <c r="N41" s="99"/>
      <c r="O41" s="99"/>
      <c r="P41" s="99"/>
      <c r="Q41" s="99"/>
      <c r="R41" s="99"/>
      <c r="S41" s="99"/>
      <c r="T41" s="99"/>
      <c r="U41" s="99"/>
      <c r="V41" s="99"/>
      <c r="W41" s="99"/>
      <c r="X41" s="99"/>
      <c r="Y41" s="99"/>
      <c r="Z41" s="99"/>
      <c r="AA41" s="99"/>
    </row>
    <row r="42" spans="1:27" ht="15" thickBot="1" x14ac:dyDescent="0.3">
      <c r="A42" s="690" t="s">
        <v>47</v>
      </c>
      <c r="B42" s="691"/>
      <c r="C42" s="691"/>
      <c r="D42" s="691"/>
      <c r="E42" s="691"/>
      <c r="F42" s="691"/>
      <c r="G42" s="691"/>
      <c r="H42" s="691"/>
      <c r="I42" s="691"/>
      <c r="J42" s="691"/>
      <c r="K42" s="691"/>
      <c r="L42" s="692"/>
      <c r="M42" s="99"/>
      <c r="N42" s="690" t="s">
        <v>48</v>
      </c>
      <c r="O42" s="691"/>
      <c r="P42" s="691"/>
      <c r="Q42" s="691"/>
      <c r="R42" s="691"/>
      <c r="S42" s="691"/>
      <c r="T42" s="691"/>
      <c r="U42" s="691"/>
      <c r="V42" s="691"/>
      <c r="W42" s="691"/>
      <c r="X42" s="691"/>
      <c r="Y42" s="691"/>
      <c r="Z42" s="691"/>
      <c r="AA42" s="692"/>
    </row>
    <row r="43" spans="1:27" ht="246.6" customHeight="1" thickBot="1" x14ac:dyDescent="0.3">
      <c r="A43" s="701"/>
      <c r="B43" s="702"/>
      <c r="C43" s="702"/>
      <c r="D43" s="702"/>
      <c r="E43" s="702"/>
      <c r="F43" s="702"/>
      <c r="G43" s="702"/>
      <c r="H43" s="702"/>
      <c r="I43" s="702"/>
      <c r="J43" s="702"/>
      <c r="K43" s="702"/>
      <c r="L43" s="703"/>
      <c r="M43" s="99"/>
      <c r="N43" s="704" t="s">
        <v>49</v>
      </c>
      <c r="O43" s="705"/>
      <c r="P43" s="705"/>
      <c r="Q43" s="705"/>
      <c r="R43" s="705"/>
      <c r="S43" s="705"/>
      <c r="T43" s="705"/>
      <c r="U43" s="705"/>
      <c r="V43" s="705"/>
      <c r="W43" s="705"/>
      <c r="X43" s="705"/>
      <c r="Y43" s="705"/>
      <c r="Z43" s="705"/>
      <c r="AA43" s="706"/>
    </row>
    <row r="46" spans="1:27" ht="77.25" hidden="1" thickBot="1" x14ac:dyDescent="0.3">
      <c r="B46" s="35" t="s">
        <v>50</v>
      </c>
      <c r="C46" s="36" t="s">
        <v>51</v>
      </c>
      <c r="D46" s="82"/>
      <c r="E46" s="86"/>
    </row>
    <row r="47" spans="1:27" hidden="1" x14ac:dyDescent="0.25">
      <c r="B47" s="34"/>
      <c r="C47" s="37" t="s">
        <v>52</v>
      </c>
      <c r="D47" s="83"/>
      <c r="E47" s="87"/>
    </row>
    <row r="48" spans="1:27" hidden="1" x14ac:dyDescent="0.25">
      <c r="B48" s="30"/>
      <c r="C48" s="38" t="s">
        <v>53</v>
      </c>
      <c r="D48" s="84"/>
      <c r="E48" s="87"/>
    </row>
    <row r="49" spans="2:5" hidden="1" x14ac:dyDescent="0.25">
      <c r="B49" s="31"/>
      <c r="C49" s="38" t="s">
        <v>54</v>
      </c>
      <c r="D49" s="84"/>
      <c r="E49" s="87"/>
    </row>
    <row r="50" spans="2:5" hidden="1" x14ac:dyDescent="0.25">
      <c r="B50" s="32"/>
      <c r="C50" s="38" t="s">
        <v>55</v>
      </c>
      <c r="D50" s="84"/>
      <c r="E50" s="87"/>
    </row>
    <row r="51" spans="2:5" ht="15" hidden="1" thickBot="1" x14ac:dyDescent="0.3">
      <c r="B51" s="33"/>
      <c r="C51" s="39" t="s">
        <v>56</v>
      </c>
      <c r="D51" s="85"/>
      <c r="E51" s="87"/>
    </row>
    <row r="52" spans="2:5" hidden="1" x14ac:dyDescent="0.25"/>
  </sheetData>
  <sheetProtection algorithmName="SHA-512" hashValue="t9SVkv1vc/xuSKBYNtbPhySbGyVgYLpPFCRHFW137aOgon+OI+cr+xjVoYMQpQLM0Td1/0TWPCurgqRob47khQ==" saltValue="Tj6rd+qEg3PDuBe6i0NKTQ==" spinCount="100000" sheet="1" formatCells="0" formatColumns="0" formatRows="0" insertColumns="0" insertRows="0" insertHyperlinks="0" deleteColumns="0" deleteRows="0" sort="0" autoFilter="0"/>
  <mergeCells count="15">
    <mergeCell ref="A43:L43"/>
    <mergeCell ref="N42:AA42"/>
    <mergeCell ref="N43:AA43"/>
    <mergeCell ref="A18:L40"/>
    <mergeCell ref="A17:L17"/>
    <mergeCell ref="N17:AA17"/>
    <mergeCell ref="N18:AA40"/>
    <mergeCell ref="B2:AA2"/>
    <mergeCell ref="B3:AA3"/>
    <mergeCell ref="S1:AA1"/>
    <mergeCell ref="A42:L42"/>
    <mergeCell ref="A6:L6"/>
    <mergeCell ref="N6:AA6"/>
    <mergeCell ref="B4:AA4"/>
    <mergeCell ref="B1:R1"/>
  </mergeCells>
  <phoneticPr fontId="15" type="noConversion"/>
  <dataValidations count="1">
    <dataValidation type="list" allowBlank="1" showInputMessage="1" showErrorMessage="1" sqref="L8:L15" xr:uid="{18A5DF68-1B78-45C7-B112-ACF541BECFA7}">
      <formula1>#REF!</formula1>
    </dataValidation>
  </dataValidation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536A9-C44D-4463-AED6-316C86656C19}">
  <sheetPr>
    <tabColor rgb="FF33CC33"/>
  </sheetPr>
  <dimension ref="A1:AD111"/>
  <sheetViews>
    <sheetView zoomScale="60" zoomScaleNormal="60" workbookViewId="0">
      <pane ySplit="4" topLeftCell="A46" activePane="bottomLeft" state="frozen"/>
      <selection activeCell="D12" sqref="D12"/>
      <selection pane="bottomLeft" activeCell="L51" sqref="L51"/>
    </sheetView>
  </sheetViews>
  <sheetFormatPr baseColWidth="10" defaultColWidth="8.7109375" defaultRowHeight="12.75" x14ac:dyDescent="0.2"/>
  <cols>
    <col min="1" max="1" width="6.42578125" style="3" customWidth="1"/>
    <col min="2" max="2" width="15.85546875" style="3" customWidth="1"/>
    <col min="3" max="3" width="34.5703125" style="3" customWidth="1"/>
    <col min="4" max="4" width="53.28515625" style="3" customWidth="1"/>
    <col min="5" max="5" width="13.42578125" style="16" customWidth="1"/>
    <col min="6" max="6" width="14.28515625" style="16" customWidth="1"/>
    <col min="7" max="7" width="22.7109375" style="3" customWidth="1"/>
    <col min="8" max="8" width="19.42578125" style="3" customWidth="1"/>
    <col min="9" max="9" width="8.7109375" style="16"/>
    <col min="10" max="10" width="8.85546875" style="16" customWidth="1"/>
    <col min="11" max="12" width="8.7109375" style="16"/>
    <col min="13" max="13" width="8.7109375" style="3"/>
    <col min="14" max="14" width="43.42578125" style="16" customWidth="1"/>
    <col min="15" max="15" width="17.5703125" style="3" customWidth="1"/>
    <col min="16" max="16" width="21.85546875" style="3" customWidth="1"/>
    <col min="17" max="17" width="19" style="3" hidden="1" customWidth="1"/>
    <col min="18" max="18" width="16.42578125" style="3" hidden="1" customWidth="1"/>
    <col min="19" max="20" width="16.140625" style="3" hidden="1" customWidth="1"/>
    <col min="21" max="21" width="13.5703125" style="3" hidden="1" customWidth="1"/>
    <col min="22" max="22" width="17.42578125" style="3" hidden="1" customWidth="1"/>
    <col min="23" max="23" width="18.42578125" style="3" hidden="1" customWidth="1"/>
    <col min="24" max="24" width="17.7109375" style="3" hidden="1" customWidth="1"/>
    <col min="25" max="26" width="9.85546875" style="3" hidden="1" customWidth="1"/>
    <col min="27" max="27" width="19.140625" style="3" hidden="1" customWidth="1"/>
    <col min="28" max="28" width="14.28515625" style="3" hidden="1" customWidth="1"/>
    <col min="29" max="29" width="10.5703125" style="3" hidden="1" customWidth="1"/>
    <col min="30" max="16384" width="8.7109375" style="3"/>
  </cols>
  <sheetData>
    <row r="1" spans="1:29" ht="126.6" customHeight="1" thickBot="1" x14ac:dyDescent="1.7">
      <c r="A1" s="735" t="s">
        <v>57</v>
      </c>
      <c r="B1" s="736"/>
      <c r="C1" s="733" t="s">
        <v>1</v>
      </c>
      <c r="D1" s="734"/>
      <c r="E1" s="734"/>
      <c r="F1" s="734"/>
      <c r="G1" s="734"/>
      <c r="H1" s="734"/>
      <c r="I1" s="734"/>
      <c r="J1" s="734"/>
      <c r="K1" s="734"/>
      <c r="L1" s="734"/>
      <c r="M1" s="734"/>
      <c r="N1" s="726"/>
      <c r="O1" s="726"/>
      <c r="P1" s="726"/>
    </row>
    <row r="2" spans="1:29" ht="14.45" customHeight="1" x14ac:dyDescent="0.2">
      <c r="A2" s="727" t="s">
        <v>58</v>
      </c>
      <c r="B2" s="728"/>
      <c r="C2" s="728"/>
      <c r="D2" s="728"/>
      <c r="E2" s="728"/>
      <c r="F2" s="728"/>
      <c r="G2" s="728"/>
      <c r="H2" s="728"/>
      <c r="I2" s="728"/>
      <c r="J2" s="728"/>
      <c r="K2" s="728"/>
      <c r="L2" s="728"/>
      <c r="M2" s="728"/>
      <c r="N2" s="728"/>
      <c r="O2" s="728"/>
      <c r="P2" s="728"/>
      <c r="Q2" s="728"/>
      <c r="R2" s="728"/>
      <c r="S2" s="728"/>
      <c r="T2" s="728"/>
      <c r="U2" s="728"/>
      <c r="V2" s="728"/>
      <c r="W2" s="728"/>
      <c r="X2" s="728"/>
      <c r="Y2" s="728"/>
      <c r="Z2" s="728"/>
      <c r="AA2" s="728"/>
      <c r="AB2" s="728"/>
      <c r="AC2" s="729"/>
    </row>
    <row r="3" spans="1:29" ht="16.5" customHeight="1" x14ac:dyDescent="0.2">
      <c r="A3" s="452" t="s">
        <v>59</v>
      </c>
      <c r="B3" s="453" t="s">
        <v>60</v>
      </c>
      <c r="C3" s="454"/>
      <c r="D3" s="453"/>
      <c r="E3" s="453" t="s">
        <v>61</v>
      </c>
      <c r="F3" s="453"/>
      <c r="G3" s="453" t="s">
        <v>62</v>
      </c>
      <c r="H3" s="453"/>
      <c r="I3" s="453"/>
      <c r="J3" s="453"/>
      <c r="K3" s="453"/>
      <c r="L3" s="453"/>
      <c r="M3" s="453"/>
      <c r="N3" s="455"/>
      <c r="O3" s="456"/>
      <c r="P3" s="457"/>
      <c r="Q3" s="452"/>
      <c r="R3" s="453"/>
      <c r="S3" s="454"/>
      <c r="T3" s="147"/>
      <c r="U3" s="730" t="s">
        <v>63</v>
      </c>
      <c r="V3" s="731"/>
      <c r="W3" s="731"/>
      <c r="X3" s="731"/>
      <c r="Y3" s="731"/>
      <c r="Z3" s="731"/>
      <c r="AA3" s="731"/>
      <c r="AB3" s="731"/>
      <c r="AC3" s="732"/>
    </row>
    <row r="4" spans="1:29" ht="50.25" customHeight="1" thickBot="1" x14ac:dyDescent="0.25">
      <c r="A4" s="452"/>
      <c r="B4" s="453" t="s">
        <v>64</v>
      </c>
      <c r="C4" s="454" t="s">
        <v>65</v>
      </c>
      <c r="D4" s="453" t="s">
        <v>66</v>
      </c>
      <c r="E4" s="453" t="s">
        <v>67</v>
      </c>
      <c r="F4" s="453" t="s">
        <v>68</v>
      </c>
      <c r="G4" s="453" t="s">
        <v>69</v>
      </c>
      <c r="H4" s="453" t="s">
        <v>70</v>
      </c>
      <c r="I4" s="465" t="s">
        <v>71</v>
      </c>
      <c r="J4" s="465" t="s">
        <v>72</v>
      </c>
      <c r="K4" s="465" t="s">
        <v>73</v>
      </c>
      <c r="L4" s="465" t="s">
        <v>74</v>
      </c>
      <c r="M4" s="453" t="s">
        <v>75</v>
      </c>
      <c r="N4" s="455" t="s">
        <v>76</v>
      </c>
      <c r="O4" s="456" t="s">
        <v>77</v>
      </c>
      <c r="P4" s="457" t="s">
        <v>78</v>
      </c>
      <c r="Q4" s="452" t="s">
        <v>79</v>
      </c>
      <c r="R4" s="453" t="s">
        <v>80</v>
      </c>
      <c r="S4" s="454" t="s">
        <v>81</v>
      </c>
      <c r="T4" s="173" t="s">
        <v>82</v>
      </c>
      <c r="U4" s="149" t="s">
        <v>83</v>
      </c>
      <c r="V4" s="149" t="s">
        <v>84</v>
      </c>
      <c r="W4" s="149" t="s">
        <v>85</v>
      </c>
      <c r="X4" s="149" t="s">
        <v>86</v>
      </c>
      <c r="Y4" s="149" t="s">
        <v>87</v>
      </c>
      <c r="Z4" s="149" t="s">
        <v>88</v>
      </c>
      <c r="AA4" s="149" t="s">
        <v>89</v>
      </c>
      <c r="AB4" s="149" t="s">
        <v>90</v>
      </c>
      <c r="AC4" s="150" t="s">
        <v>91</v>
      </c>
    </row>
    <row r="5" spans="1:29" ht="51" customHeight="1" x14ac:dyDescent="0.2">
      <c r="A5" s="206">
        <v>1</v>
      </c>
      <c r="B5" s="400" t="s">
        <v>92</v>
      </c>
      <c r="C5" s="485" t="s">
        <v>93</v>
      </c>
      <c r="D5" s="485" t="s">
        <v>94</v>
      </c>
      <c r="E5" s="401">
        <v>44562</v>
      </c>
      <c r="F5" s="401">
        <v>44926</v>
      </c>
      <c r="G5" s="486" t="s">
        <v>95</v>
      </c>
      <c r="H5" s="486" t="s">
        <v>96</v>
      </c>
      <c r="I5" s="487">
        <v>0</v>
      </c>
      <c r="J5" s="488">
        <v>1</v>
      </c>
      <c r="K5" s="516">
        <v>4</v>
      </c>
      <c r="L5" s="488">
        <v>5</v>
      </c>
      <c r="M5" s="236">
        <v>0.2</v>
      </c>
      <c r="N5" s="235" t="s">
        <v>97</v>
      </c>
      <c r="O5" s="254" t="s">
        <v>917</v>
      </c>
      <c r="P5" s="237" t="s">
        <v>918</v>
      </c>
      <c r="Q5" s="210" t="s">
        <v>98</v>
      </c>
      <c r="R5" s="211"/>
      <c r="S5" s="212"/>
      <c r="T5" s="210" t="s">
        <v>99</v>
      </c>
      <c r="U5" s="213">
        <v>2021</v>
      </c>
      <c r="V5" s="213" t="s">
        <v>100</v>
      </c>
      <c r="W5" s="213" t="s">
        <v>101</v>
      </c>
      <c r="X5" s="214" t="s">
        <v>102</v>
      </c>
      <c r="Y5" s="215" t="s">
        <v>103</v>
      </c>
      <c r="Z5" s="213" t="s">
        <v>104</v>
      </c>
      <c r="AA5" s="216">
        <v>3200000000</v>
      </c>
      <c r="AB5" s="216">
        <f t="shared" ref="AB5:AB15" si="0">AA5*AC5</f>
        <v>448000000.00000006</v>
      </c>
      <c r="AC5" s="217">
        <v>0.14000000000000001</v>
      </c>
    </row>
    <row r="6" spans="1:29" ht="76.5" x14ac:dyDescent="0.2">
      <c r="A6" s="205">
        <v>2</v>
      </c>
      <c r="B6" s="154" t="s">
        <v>105</v>
      </c>
      <c r="C6" s="475" t="s">
        <v>106</v>
      </c>
      <c r="D6" s="475" t="s">
        <v>107</v>
      </c>
      <c r="E6" s="220">
        <v>44562</v>
      </c>
      <c r="F6" s="220">
        <v>44926</v>
      </c>
      <c r="G6" s="402" t="s">
        <v>860</v>
      </c>
      <c r="H6" s="402" t="s">
        <v>96</v>
      </c>
      <c r="I6" s="404">
        <v>0</v>
      </c>
      <c r="J6" s="403">
        <v>0</v>
      </c>
      <c r="K6" s="517">
        <v>1</v>
      </c>
      <c r="L6" s="403">
        <v>1</v>
      </c>
      <c r="M6" s="241">
        <v>0.1</v>
      </c>
      <c r="N6" s="240" t="s">
        <v>97</v>
      </c>
      <c r="O6" s="254" t="s">
        <v>917</v>
      </c>
      <c r="P6" s="243" t="s">
        <v>918</v>
      </c>
      <c r="Q6" s="17" t="s">
        <v>98</v>
      </c>
      <c r="R6" s="15"/>
      <c r="S6" s="175"/>
      <c r="T6" s="17" t="s">
        <v>99</v>
      </c>
      <c r="U6" s="80">
        <v>2021</v>
      </c>
      <c r="V6" s="80" t="s">
        <v>100</v>
      </c>
      <c r="W6" s="80" t="s">
        <v>101</v>
      </c>
      <c r="X6" s="11" t="s">
        <v>102</v>
      </c>
      <c r="Y6" s="12" t="s">
        <v>103</v>
      </c>
      <c r="Z6" s="80" t="s">
        <v>104</v>
      </c>
      <c r="AA6" s="13">
        <v>3200000000</v>
      </c>
      <c r="AB6" s="13">
        <f t="shared" si="0"/>
        <v>448000000.00000006</v>
      </c>
      <c r="AC6" s="64">
        <v>0.14000000000000001</v>
      </c>
    </row>
    <row r="7" spans="1:29" ht="66.75" customHeight="1" x14ac:dyDescent="0.2">
      <c r="A7" s="205">
        <v>3</v>
      </c>
      <c r="B7" s="154" t="s">
        <v>109</v>
      </c>
      <c r="C7" s="475" t="s">
        <v>110</v>
      </c>
      <c r="D7" s="475" t="s">
        <v>111</v>
      </c>
      <c r="E7" s="220">
        <v>44562</v>
      </c>
      <c r="F7" s="220">
        <v>44926</v>
      </c>
      <c r="G7" s="402" t="s">
        <v>112</v>
      </c>
      <c r="H7" s="402" t="s">
        <v>113</v>
      </c>
      <c r="I7" s="403">
        <v>0</v>
      </c>
      <c r="J7" s="403">
        <v>0</v>
      </c>
      <c r="K7" s="517">
        <v>2</v>
      </c>
      <c r="L7" s="403">
        <v>1</v>
      </c>
      <c r="M7" s="241">
        <v>0.05</v>
      </c>
      <c r="N7" s="240" t="s">
        <v>97</v>
      </c>
      <c r="O7" s="254" t="s">
        <v>917</v>
      </c>
      <c r="P7" s="243" t="s">
        <v>918</v>
      </c>
      <c r="Q7" s="17" t="s">
        <v>98</v>
      </c>
      <c r="R7" s="15"/>
      <c r="S7" s="175"/>
      <c r="T7" s="17" t="s">
        <v>99</v>
      </c>
      <c r="U7" s="80">
        <v>2021</v>
      </c>
      <c r="V7" s="80" t="s">
        <v>100</v>
      </c>
      <c r="W7" s="80" t="s">
        <v>101</v>
      </c>
      <c r="X7" s="11" t="s">
        <v>102</v>
      </c>
      <c r="Y7" s="12" t="s">
        <v>103</v>
      </c>
      <c r="Z7" s="80" t="s">
        <v>104</v>
      </c>
      <c r="AA7" s="13">
        <v>3200000000</v>
      </c>
      <c r="AB7" s="13">
        <f t="shared" si="0"/>
        <v>448000000.00000006</v>
      </c>
      <c r="AC7" s="64">
        <v>0.14000000000000001</v>
      </c>
    </row>
    <row r="8" spans="1:29" ht="76.5" x14ac:dyDescent="0.2">
      <c r="A8" s="205">
        <v>4</v>
      </c>
      <c r="B8" s="154" t="s">
        <v>114</v>
      </c>
      <c r="C8" s="475" t="s">
        <v>115</v>
      </c>
      <c r="D8" s="475" t="s">
        <v>116</v>
      </c>
      <c r="E8" s="220">
        <v>44562</v>
      </c>
      <c r="F8" s="220">
        <v>44926</v>
      </c>
      <c r="G8" s="402" t="s">
        <v>117</v>
      </c>
      <c r="H8" s="402" t="s">
        <v>118</v>
      </c>
      <c r="I8" s="403">
        <v>0</v>
      </c>
      <c r="J8" s="403">
        <v>1</v>
      </c>
      <c r="K8" s="517">
        <v>3</v>
      </c>
      <c r="L8" s="403">
        <v>0</v>
      </c>
      <c r="M8" s="241">
        <v>0.05</v>
      </c>
      <c r="N8" s="240" t="s">
        <v>97</v>
      </c>
      <c r="O8" s="254" t="s">
        <v>917</v>
      </c>
      <c r="P8" s="587" t="s">
        <v>918</v>
      </c>
      <c r="Q8" s="17" t="s">
        <v>98</v>
      </c>
      <c r="R8" s="15"/>
      <c r="S8" s="175"/>
      <c r="T8" s="17" t="s">
        <v>99</v>
      </c>
      <c r="U8" s="80">
        <v>2021</v>
      </c>
      <c r="V8" s="80" t="s">
        <v>100</v>
      </c>
      <c r="W8" s="80" t="s">
        <v>101</v>
      </c>
      <c r="X8" s="11" t="s">
        <v>102</v>
      </c>
      <c r="Y8" s="12" t="s">
        <v>103</v>
      </c>
      <c r="Z8" s="80" t="s">
        <v>104</v>
      </c>
      <c r="AA8" s="13">
        <v>3200000000</v>
      </c>
      <c r="AB8" s="13">
        <f t="shared" si="0"/>
        <v>448000000.00000006</v>
      </c>
      <c r="AC8" s="64">
        <v>0.14000000000000001</v>
      </c>
    </row>
    <row r="9" spans="1:29" ht="89.25" x14ac:dyDescent="0.2">
      <c r="A9" s="205">
        <v>5</v>
      </c>
      <c r="B9" s="153" t="s">
        <v>119</v>
      </c>
      <c r="C9" s="238" t="s">
        <v>120</v>
      </c>
      <c r="D9" s="238" t="s">
        <v>121</v>
      </c>
      <c r="E9" s="202">
        <v>44562</v>
      </c>
      <c r="F9" s="202">
        <v>44926</v>
      </c>
      <c r="G9" s="239" t="s">
        <v>122</v>
      </c>
      <c r="H9" s="239" t="s">
        <v>123</v>
      </c>
      <c r="I9" s="200">
        <v>0</v>
      </c>
      <c r="J9" s="200">
        <v>0</v>
      </c>
      <c r="K9" s="200">
        <v>0</v>
      </c>
      <c r="L9" s="241">
        <v>1</v>
      </c>
      <c r="M9" s="241">
        <v>0.05</v>
      </c>
      <c r="N9" s="240" t="s">
        <v>124</v>
      </c>
      <c r="O9" s="254" t="s">
        <v>917</v>
      </c>
      <c r="P9" s="588" t="s">
        <v>918</v>
      </c>
      <c r="Q9" s="17" t="s">
        <v>98</v>
      </c>
      <c r="R9" s="15"/>
      <c r="S9" s="175"/>
      <c r="T9" s="17" t="s">
        <v>99</v>
      </c>
      <c r="U9" s="80">
        <v>2021</v>
      </c>
      <c r="V9" s="80" t="s">
        <v>100</v>
      </c>
      <c r="W9" s="80" t="s">
        <v>101</v>
      </c>
      <c r="X9" s="11" t="s">
        <v>102</v>
      </c>
      <c r="Y9" s="12" t="s">
        <v>103</v>
      </c>
      <c r="Z9" s="80" t="s">
        <v>104</v>
      </c>
      <c r="AA9" s="13">
        <v>3200000000</v>
      </c>
      <c r="AB9" s="13">
        <f t="shared" si="0"/>
        <v>448000000.00000006</v>
      </c>
      <c r="AC9" s="64">
        <v>0.14000000000000001</v>
      </c>
    </row>
    <row r="10" spans="1:29" ht="69.75" customHeight="1" x14ac:dyDescent="0.2">
      <c r="A10" s="205">
        <v>6</v>
      </c>
      <c r="B10" s="153" t="s">
        <v>125</v>
      </c>
      <c r="C10" s="238" t="s">
        <v>126</v>
      </c>
      <c r="D10" s="238" t="s">
        <v>127</v>
      </c>
      <c r="E10" s="202">
        <v>44562</v>
      </c>
      <c r="F10" s="202">
        <v>44926</v>
      </c>
      <c r="G10" s="239" t="s">
        <v>128</v>
      </c>
      <c r="H10" s="239" t="s">
        <v>129</v>
      </c>
      <c r="I10" s="200">
        <v>0</v>
      </c>
      <c r="J10" s="403">
        <v>1</v>
      </c>
      <c r="K10" s="200">
        <v>0</v>
      </c>
      <c r="L10" s="200">
        <v>1</v>
      </c>
      <c r="M10" s="241">
        <v>0.05</v>
      </c>
      <c r="N10" s="240" t="s">
        <v>124</v>
      </c>
      <c r="O10" s="254" t="s">
        <v>917</v>
      </c>
      <c r="P10" s="588" t="s">
        <v>918</v>
      </c>
      <c r="Q10" s="17" t="s">
        <v>98</v>
      </c>
      <c r="R10" s="15"/>
      <c r="S10" s="175"/>
      <c r="T10" s="17" t="s">
        <v>99</v>
      </c>
      <c r="U10" s="80">
        <v>2021</v>
      </c>
      <c r="V10" s="80" t="s">
        <v>100</v>
      </c>
      <c r="W10" s="80" t="s">
        <v>101</v>
      </c>
      <c r="X10" s="11" t="s">
        <v>102</v>
      </c>
      <c r="Y10" s="12" t="s">
        <v>103</v>
      </c>
      <c r="Z10" s="80" t="s">
        <v>104</v>
      </c>
      <c r="AA10" s="13">
        <v>3200000000</v>
      </c>
      <c r="AB10" s="13">
        <f t="shared" si="0"/>
        <v>448000000.00000006</v>
      </c>
      <c r="AC10" s="64">
        <v>0.14000000000000001</v>
      </c>
    </row>
    <row r="11" spans="1:29" ht="38.25" x14ac:dyDescent="0.2">
      <c r="A11" s="205">
        <v>7</v>
      </c>
      <c r="B11" s="154" t="s">
        <v>130</v>
      </c>
      <c r="C11" s="475" t="s">
        <v>131</v>
      </c>
      <c r="D11" s="475" t="s">
        <v>132</v>
      </c>
      <c r="E11" s="220">
        <v>44562</v>
      </c>
      <c r="F11" s="220">
        <v>44926</v>
      </c>
      <c r="G11" s="402" t="s">
        <v>861</v>
      </c>
      <c r="H11" s="402" t="s">
        <v>134</v>
      </c>
      <c r="I11" s="403">
        <v>0</v>
      </c>
      <c r="J11" s="403">
        <v>1</v>
      </c>
      <c r="K11" s="517">
        <v>1</v>
      </c>
      <c r="L11" s="403">
        <v>1</v>
      </c>
      <c r="M11" s="241">
        <v>0.05</v>
      </c>
      <c r="N11" s="240" t="s">
        <v>135</v>
      </c>
      <c r="O11" s="254" t="s">
        <v>917</v>
      </c>
      <c r="P11" s="243" t="s">
        <v>918</v>
      </c>
      <c r="Q11" s="17" t="s">
        <v>98</v>
      </c>
      <c r="R11" s="15"/>
      <c r="S11" s="175"/>
      <c r="T11" s="17" t="s">
        <v>136</v>
      </c>
      <c r="U11" s="80">
        <v>2021</v>
      </c>
      <c r="V11" s="80" t="s">
        <v>100</v>
      </c>
      <c r="W11" s="80" t="s">
        <v>101</v>
      </c>
      <c r="X11" s="11" t="s">
        <v>102</v>
      </c>
      <c r="Y11" s="12" t="s">
        <v>103</v>
      </c>
      <c r="Z11" s="80" t="s">
        <v>104</v>
      </c>
      <c r="AA11" s="13">
        <v>3200000000</v>
      </c>
      <c r="AB11" s="13">
        <f t="shared" si="0"/>
        <v>128000000</v>
      </c>
      <c r="AC11" s="64">
        <v>0.04</v>
      </c>
    </row>
    <row r="12" spans="1:29" ht="51" x14ac:dyDescent="0.2">
      <c r="A12" s="205">
        <v>8</v>
      </c>
      <c r="B12" s="153" t="s">
        <v>137</v>
      </c>
      <c r="C12" s="238" t="s">
        <v>138</v>
      </c>
      <c r="D12" s="238" t="s">
        <v>139</v>
      </c>
      <c r="E12" s="202">
        <v>44562</v>
      </c>
      <c r="F12" s="202">
        <v>44926</v>
      </c>
      <c r="G12" s="239" t="s">
        <v>140</v>
      </c>
      <c r="H12" s="239" t="s">
        <v>141</v>
      </c>
      <c r="I12" s="200">
        <v>0</v>
      </c>
      <c r="J12" s="403">
        <v>1</v>
      </c>
      <c r="K12" s="200">
        <v>0</v>
      </c>
      <c r="L12" s="200">
        <v>1</v>
      </c>
      <c r="M12" s="241">
        <v>0.1</v>
      </c>
      <c r="N12" s="240" t="s">
        <v>124</v>
      </c>
      <c r="O12" s="254" t="s">
        <v>917</v>
      </c>
      <c r="P12" s="587" t="s">
        <v>918</v>
      </c>
      <c r="Q12" s="17" t="s">
        <v>98</v>
      </c>
      <c r="R12" s="15"/>
      <c r="S12" s="175"/>
      <c r="T12" s="17" t="s">
        <v>136</v>
      </c>
      <c r="U12" s="80">
        <v>2021</v>
      </c>
      <c r="V12" s="80" t="s">
        <v>100</v>
      </c>
      <c r="W12" s="80" t="s">
        <v>101</v>
      </c>
      <c r="X12" s="11" t="s">
        <v>102</v>
      </c>
      <c r="Y12" s="12" t="s">
        <v>103</v>
      </c>
      <c r="Z12" s="80" t="s">
        <v>104</v>
      </c>
      <c r="AA12" s="13">
        <v>3200000000</v>
      </c>
      <c r="AB12" s="13">
        <f t="shared" si="0"/>
        <v>96000000</v>
      </c>
      <c r="AC12" s="64">
        <v>0.03</v>
      </c>
    </row>
    <row r="13" spans="1:29" ht="63.75" x14ac:dyDescent="0.2">
      <c r="A13" s="205">
        <v>9</v>
      </c>
      <c r="B13" s="153" t="s">
        <v>142</v>
      </c>
      <c r="C13" s="238" t="s">
        <v>143</v>
      </c>
      <c r="D13" s="238" t="s">
        <v>144</v>
      </c>
      <c r="E13" s="202">
        <v>44562</v>
      </c>
      <c r="F13" s="202">
        <v>44926</v>
      </c>
      <c r="G13" s="227" t="s">
        <v>145</v>
      </c>
      <c r="H13" s="239" t="s">
        <v>146</v>
      </c>
      <c r="I13" s="200">
        <v>5</v>
      </c>
      <c r="J13" s="403">
        <v>5</v>
      </c>
      <c r="K13" s="517">
        <v>5</v>
      </c>
      <c r="L13" s="200">
        <v>5</v>
      </c>
      <c r="M13" s="241">
        <v>0.05</v>
      </c>
      <c r="N13" s="240" t="s">
        <v>147</v>
      </c>
      <c r="O13" s="254" t="s">
        <v>917</v>
      </c>
      <c r="P13" s="588" t="s">
        <v>918</v>
      </c>
      <c r="Q13" s="17" t="s">
        <v>98</v>
      </c>
      <c r="R13" s="15"/>
      <c r="S13" s="175"/>
      <c r="T13" s="17" t="s">
        <v>148</v>
      </c>
      <c r="U13" s="80">
        <v>2021</v>
      </c>
      <c r="V13" s="80" t="s">
        <v>100</v>
      </c>
      <c r="W13" s="80" t="s">
        <v>101</v>
      </c>
      <c r="X13" s="11" t="s">
        <v>102</v>
      </c>
      <c r="Y13" s="12" t="s">
        <v>103</v>
      </c>
      <c r="Z13" s="80" t="s">
        <v>104</v>
      </c>
      <c r="AA13" s="13">
        <v>3200000000</v>
      </c>
      <c r="AB13" s="13">
        <f t="shared" si="0"/>
        <v>96000000</v>
      </c>
      <c r="AC13" s="64">
        <v>0.03</v>
      </c>
    </row>
    <row r="14" spans="1:29" ht="38.25" x14ac:dyDescent="0.2">
      <c r="A14" s="205">
        <v>10</v>
      </c>
      <c r="B14" s="154" t="s">
        <v>149</v>
      </c>
      <c r="C14" s="402" t="s">
        <v>150</v>
      </c>
      <c r="D14" s="402" t="s">
        <v>850</v>
      </c>
      <c r="E14" s="220">
        <v>44562</v>
      </c>
      <c r="F14" s="220">
        <v>44926</v>
      </c>
      <c r="G14" s="402" t="s">
        <v>848</v>
      </c>
      <c r="H14" s="218" t="s">
        <v>152</v>
      </c>
      <c r="I14" s="403">
        <v>1</v>
      </c>
      <c r="J14" s="403">
        <v>1</v>
      </c>
      <c r="K14" s="517">
        <v>1</v>
      </c>
      <c r="L14" s="403">
        <v>1</v>
      </c>
      <c r="M14" s="241">
        <v>0.05</v>
      </c>
      <c r="N14" s="240" t="s">
        <v>124</v>
      </c>
      <c r="O14" s="254" t="s">
        <v>917</v>
      </c>
      <c r="P14" s="588" t="s">
        <v>918</v>
      </c>
      <c r="Q14" s="17" t="s">
        <v>98</v>
      </c>
      <c r="R14" s="15"/>
      <c r="S14" s="175"/>
      <c r="T14" s="17" t="s">
        <v>136</v>
      </c>
      <c r="U14" s="80">
        <v>2021</v>
      </c>
      <c r="V14" s="80" t="s">
        <v>100</v>
      </c>
      <c r="W14" s="80" t="s">
        <v>101</v>
      </c>
      <c r="X14" s="11" t="s">
        <v>102</v>
      </c>
      <c r="Y14" s="12" t="s">
        <v>103</v>
      </c>
      <c r="Z14" s="80" t="s">
        <v>104</v>
      </c>
      <c r="AA14" s="13">
        <v>3200000000</v>
      </c>
      <c r="AB14" s="13">
        <f t="shared" si="0"/>
        <v>96000000</v>
      </c>
      <c r="AC14" s="64">
        <v>0.03</v>
      </c>
    </row>
    <row r="15" spans="1:29" ht="63.75" x14ac:dyDescent="0.2">
      <c r="A15" s="205">
        <v>11</v>
      </c>
      <c r="B15" s="153" t="s">
        <v>153</v>
      </c>
      <c r="C15" s="238" t="s">
        <v>154</v>
      </c>
      <c r="D15" s="238" t="s">
        <v>155</v>
      </c>
      <c r="E15" s="202">
        <v>44562</v>
      </c>
      <c r="F15" s="202">
        <v>44926</v>
      </c>
      <c r="G15" s="244" t="s">
        <v>156</v>
      </c>
      <c r="H15" s="239" t="s">
        <v>157</v>
      </c>
      <c r="I15" s="200">
        <v>0</v>
      </c>
      <c r="J15" s="200">
        <v>0</v>
      </c>
      <c r="K15" s="200">
        <v>0</v>
      </c>
      <c r="L15" s="200">
        <v>1</v>
      </c>
      <c r="M15" s="241">
        <v>0.05</v>
      </c>
      <c r="N15" s="240" t="s">
        <v>135</v>
      </c>
      <c r="O15" s="254" t="s">
        <v>917</v>
      </c>
      <c r="P15" s="243" t="s">
        <v>918</v>
      </c>
      <c r="Q15" s="17" t="s">
        <v>98</v>
      </c>
      <c r="R15" s="15"/>
      <c r="S15" s="175"/>
      <c r="T15" s="17" t="s">
        <v>136</v>
      </c>
      <c r="U15" s="80">
        <v>2021</v>
      </c>
      <c r="V15" s="80" t="s">
        <v>100</v>
      </c>
      <c r="W15" s="80" t="s">
        <v>101</v>
      </c>
      <c r="X15" s="11" t="s">
        <v>102</v>
      </c>
      <c r="Y15" s="12" t="s">
        <v>103</v>
      </c>
      <c r="Z15" s="80" t="s">
        <v>104</v>
      </c>
      <c r="AA15" s="13">
        <v>3200000000</v>
      </c>
      <c r="AB15" s="13">
        <f t="shared" si="0"/>
        <v>96000000</v>
      </c>
      <c r="AC15" s="64">
        <v>0.03</v>
      </c>
    </row>
    <row r="16" spans="1:29" ht="89.25" x14ac:dyDescent="0.2">
      <c r="A16" s="205">
        <v>12</v>
      </c>
      <c r="B16" s="153" t="s">
        <v>158</v>
      </c>
      <c r="C16" s="195" t="s">
        <v>159</v>
      </c>
      <c r="D16" s="195" t="s">
        <v>160</v>
      </c>
      <c r="E16" s="202">
        <v>44593</v>
      </c>
      <c r="F16" s="220">
        <v>44772</v>
      </c>
      <c r="G16" s="191" t="s">
        <v>161</v>
      </c>
      <c r="H16" s="191" t="s">
        <v>162</v>
      </c>
      <c r="I16" s="204">
        <v>0</v>
      </c>
      <c r="J16" s="204">
        <v>0</v>
      </c>
      <c r="K16" s="518">
        <v>1</v>
      </c>
      <c r="L16" s="204">
        <v>0</v>
      </c>
      <c r="M16" s="245">
        <v>0.05</v>
      </c>
      <c r="N16" s="204" t="s">
        <v>163</v>
      </c>
      <c r="O16" s="254" t="s">
        <v>917</v>
      </c>
      <c r="P16" s="587" t="s">
        <v>918</v>
      </c>
      <c r="Q16" s="27"/>
      <c r="R16" s="26"/>
      <c r="S16" s="23"/>
      <c r="T16" s="27"/>
      <c r="U16" s="65"/>
      <c r="V16" s="65"/>
      <c r="W16" s="65"/>
      <c r="X16" s="66"/>
      <c r="Y16" s="67"/>
      <c r="Z16" s="65"/>
      <c r="AA16" s="19"/>
      <c r="AB16" s="19"/>
      <c r="AC16" s="68"/>
    </row>
    <row r="17" spans="1:29" ht="68.25" customHeight="1" x14ac:dyDescent="0.2">
      <c r="A17" s="205">
        <v>13</v>
      </c>
      <c r="B17" s="154" t="s">
        <v>164</v>
      </c>
      <c r="C17" s="218" t="s">
        <v>165</v>
      </c>
      <c r="D17" s="218" t="s">
        <v>166</v>
      </c>
      <c r="E17" s="219">
        <v>44621</v>
      </c>
      <c r="F17" s="220">
        <v>44895</v>
      </c>
      <c r="G17" s="218" t="s">
        <v>167</v>
      </c>
      <c r="H17" s="218" t="s">
        <v>168</v>
      </c>
      <c r="I17" s="221">
        <v>1</v>
      </c>
      <c r="J17" s="221">
        <v>1</v>
      </c>
      <c r="K17" s="518">
        <v>1</v>
      </c>
      <c r="L17" s="221">
        <v>0</v>
      </c>
      <c r="M17" s="196">
        <v>0.05</v>
      </c>
      <c r="N17" s="196" t="s">
        <v>163</v>
      </c>
      <c r="O17" s="254" t="s">
        <v>917</v>
      </c>
      <c r="P17" s="243" t="s">
        <v>918</v>
      </c>
      <c r="Q17" s="27"/>
      <c r="R17" s="26"/>
      <c r="S17" s="23"/>
      <c r="T17" s="27"/>
      <c r="U17" s="65"/>
      <c r="V17" s="65"/>
      <c r="W17" s="65"/>
      <c r="X17" s="66"/>
      <c r="Y17" s="67"/>
      <c r="Z17" s="65"/>
      <c r="AA17" s="19"/>
      <c r="AB17" s="19"/>
      <c r="AC17" s="68"/>
    </row>
    <row r="18" spans="1:29" ht="68.25" customHeight="1" x14ac:dyDescent="0.2">
      <c r="A18" s="405">
        <v>14</v>
      </c>
      <c r="B18" s="399" t="s">
        <v>169</v>
      </c>
      <c r="C18" s="303" t="s">
        <v>170</v>
      </c>
      <c r="D18" s="303" t="s">
        <v>171</v>
      </c>
      <c r="E18" s="304">
        <v>44652</v>
      </c>
      <c r="F18" s="476">
        <v>44926</v>
      </c>
      <c r="G18" s="303" t="s">
        <v>172</v>
      </c>
      <c r="H18" s="218" t="s">
        <v>173</v>
      </c>
      <c r="I18" s="221">
        <v>0</v>
      </c>
      <c r="J18" s="221">
        <v>1</v>
      </c>
      <c r="K18" s="518">
        <v>1</v>
      </c>
      <c r="L18" s="221">
        <v>8</v>
      </c>
      <c r="M18" s="196">
        <v>0.05</v>
      </c>
      <c r="N18" s="196" t="s">
        <v>97</v>
      </c>
      <c r="O18" s="254" t="s">
        <v>917</v>
      </c>
      <c r="P18" s="587" t="s">
        <v>918</v>
      </c>
      <c r="Q18" s="27"/>
      <c r="R18" s="26"/>
      <c r="S18" s="23"/>
      <c r="T18" s="27"/>
      <c r="U18" s="65"/>
      <c r="V18" s="65"/>
      <c r="W18" s="65"/>
      <c r="X18" s="66"/>
      <c r="Y18" s="67"/>
      <c r="Z18" s="65"/>
      <c r="AA18" s="19"/>
      <c r="AB18" s="19"/>
      <c r="AC18" s="68"/>
    </row>
    <row r="19" spans="1:29" ht="111" customHeight="1" x14ac:dyDescent="0.2">
      <c r="A19" s="405">
        <v>15</v>
      </c>
      <c r="B19" s="469" t="s">
        <v>174</v>
      </c>
      <c r="C19" s="445" t="s">
        <v>175</v>
      </c>
      <c r="D19" s="445" t="s">
        <v>176</v>
      </c>
      <c r="E19" s="463">
        <v>44652</v>
      </c>
      <c r="F19" s="444">
        <v>44926</v>
      </c>
      <c r="G19" s="445" t="s">
        <v>177</v>
      </c>
      <c r="H19" s="445" t="s">
        <v>178</v>
      </c>
      <c r="I19" s="425">
        <v>0</v>
      </c>
      <c r="J19" s="425">
        <v>0</v>
      </c>
      <c r="K19" s="523">
        <v>2</v>
      </c>
      <c r="L19" s="425">
        <v>2</v>
      </c>
      <c r="M19" s="464">
        <v>0.05</v>
      </c>
      <c r="N19" s="464" t="s">
        <v>179</v>
      </c>
      <c r="O19" s="254" t="s">
        <v>917</v>
      </c>
      <c r="P19" s="243" t="s">
        <v>918</v>
      </c>
      <c r="Q19" s="27"/>
      <c r="R19" s="26"/>
      <c r="S19" s="23"/>
      <c r="T19" s="27"/>
      <c r="U19" s="65"/>
      <c r="V19" s="65"/>
      <c r="W19" s="65"/>
      <c r="X19" s="66"/>
      <c r="Y19" s="67"/>
      <c r="Z19" s="65"/>
      <c r="AA19" s="19"/>
      <c r="AB19" s="19"/>
      <c r="AC19" s="68"/>
    </row>
    <row r="20" spans="1:29" ht="30.75" customHeight="1" thickBot="1" x14ac:dyDescent="0.25">
      <c r="A20" s="152"/>
      <c r="B20" s="156" t="s">
        <v>180</v>
      </c>
      <c r="C20" s="157"/>
      <c r="D20" s="157"/>
      <c r="E20" s="158"/>
      <c r="F20" s="158"/>
      <c r="G20" s="159"/>
      <c r="H20" s="159"/>
      <c r="I20" s="42"/>
      <c r="J20" s="42"/>
      <c r="K20" s="42"/>
      <c r="L20" s="42"/>
      <c r="M20" s="162">
        <f>SUM(M5:M19)</f>
        <v>1.0000000000000002</v>
      </c>
      <c r="N20" s="160"/>
      <c r="O20" s="172"/>
      <c r="P20" s="177"/>
      <c r="Q20" s="69"/>
      <c r="R20" s="70"/>
      <c r="S20" s="176"/>
      <c r="T20" s="69"/>
      <c r="U20" s="71"/>
      <c r="V20" s="71"/>
      <c r="W20" s="71"/>
      <c r="X20" s="72"/>
      <c r="Y20" s="73"/>
      <c r="Z20" s="71"/>
      <c r="AA20" s="74"/>
      <c r="AB20" s="74"/>
      <c r="AC20" s="75"/>
    </row>
    <row r="21" spans="1:29" ht="38.25" x14ac:dyDescent="0.2">
      <c r="A21" s="206">
        <v>16</v>
      </c>
      <c r="B21" s="400" t="s">
        <v>181</v>
      </c>
      <c r="C21" s="312" t="s">
        <v>182</v>
      </c>
      <c r="D21" s="312" t="s">
        <v>182</v>
      </c>
      <c r="E21" s="401">
        <v>44562</v>
      </c>
      <c r="F21" s="443">
        <v>44773</v>
      </c>
      <c r="G21" s="312" t="s">
        <v>183</v>
      </c>
      <c r="H21" s="312" t="s">
        <v>184</v>
      </c>
      <c r="I21" s="223">
        <v>0</v>
      </c>
      <c r="J21" s="223">
        <v>0</v>
      </c>
      <c r="K21" s="526">
        <v>1</v>
      </c>
      <c r="L21" s="223">
        <v>0</v>
      </c>
      <c r="M21" s="248">
        <v>0.06</v>
      </c>
      <c r="N21" s="249" t="s">
        <v>185</v>
      </c>
      <c r="O21" s="221" t="s">
        <v>919</v>
      </c>
      <c r="P21" s="585" t="s">
        <v>920</v>
      </c>
      <c r="Q21" s="163" t="s">
        <v>98</v>
      </c>
      <c r="R21" s="164"/>
      <c r="S21" s="164"/>
      <c r="T21" s="163">
        <v>80121601</v>
      </c>
      <c r="U21" s="165">
        <v>2021</v>
      </c>
      <c r="V21" s="59" t="s">
        <v>100</v>
      </c>
      <c r="W21" s="59" t="s">
        <v>101</v>
      </c>
      <c r="X21" s="60" t="s">
        <v>186</v>
      </c>
      <c r="Y21" s="61" t="s">
        <v>187</v>
      </c>
      <c r="Z21" s="59" t="s">
        <v>104</v>
      </c>
      <c r="AA21" s="62">
        <f>'[2]Presupuesto 2021'!$F$14</f>
        <v>918800161.54838717</v>
      </c>
      <c r="AB21" s="62">
        <f>'[2]Presupuesto 2021'!F10</f>
        <v>100741935.48387097</v>
      </c>
      <c r="AC21" s="63">
        <f>+AB21/AA21</f>
        <v>0.10964509988123848</v>
      </c>
    </row>
    <row r="22" spans="1:29" ht="63.75" x14ac:dyDescent="0.2">
      <c r="A22" s="205">
        <v>17</v>
      </c>
      <c r="B22" s="154" t="s">
        <v>188</v>
      </c>
      <c r="C22" s="218" t="s">
        <v>189</v>
      </c>
      <c r="D22" s="218" t="s">
        <v>190</v>
      </c>
      <c r="E22" s="220">
        <v>44562</v>
      </c>
      <c r="F22" s="442">
        <v>44773</v>
      </c>
      <c r="G22" s="218" t="s">
        <v>183</v>
      </c>
      <c r="H22" s="218" t="s">
        <v>184</v>
      </c>
      <c r="I22" s="221">
        <v>0</v>
      </c>
      <c r="J22" s="221">
        <v>0</v>
      </c>
      <c r="K22" s="518">
        <v>1</v>
      </c>
      <c r="L22" s="221">
        <v>0</v>
      </c>
      <c r="M22" s="245">
        <v>7.0000000000000007E-2</v>
      </c>
      <c r="N22" s="233" t="s">
        <v>185</v>
      </c>
      <c r="O22" s="221" t="s">
        <v>919</v>
      </c>
      <c r="P22" s="299" t="s">
        <v>920</v>
      </c>
      <c r="Q22" s="166" t="s">
        <v>98</v>
      </c>
      <c r="R22" s="167"/>
      <c r="S22" s="167"/>
      <c r="T22" s="166"/>
      <c r="U22" s="168"/>
      <c r="V22" s="80"/>
      <c r="W22" s="80"/>
      <c r="X22" s="11"/>
      <c r="Y22" s="12"/>
      <c r="Z22" s="80"/>
      <c r="AA22" s="13"/>
      <c r="AB22" s="13"/>
      <c r="AC22" s="14"/>
    </row>
    <row r="23" spans="1:29" ht="89.25" x14ac:dyDescent="0.2">
      <c r="A23" s="205">
        <v>18</v>
      </c>
      <c r="B23" s="154" t="s">
        <v>191</v>
      </c>
      <c r="C23" s="218" t="s">
        <v>192</v>
      </c>
      <c r="D23" s="218" t="s">
        <v>193</v>
      </c>
      <c r="E23" s="220">
        <v>44562</v>
      </c>
      <c r="F23" s="220">
        <v>44773</v>
      </c>
      <c r="G23" s="218" t="s">
        <v>183</v>
      </c>
      <c r="H23" s="218" t="s">
        <v>184</v>
      </c>
      <c r="I23" s="221">
        <v>0</v>
      </c>
      <c r="J23" s="221">
        <v>0</v>
      </c>
      <c r="K23" s="518">
        <v>1</v>
      </c>
      <c r="L23" s="221">
        <v>0</v>
      </c>
      <c r="M23" s="245">
        <v>7.0000000000000007E-2</v>
      </c>
      <c r="N23" s="233" t="s">
        <v>185</v>
      </c>
      <c r="O23" s="221" t="s">
        <v>919</v>
      </c>
      <c r="P23" s="299" t="s">
        <v>920</v>
      </c>
      <c r="Q23" s="166" t="s">
        <v>98</v>
      </c>
      <c r="R23" s="167"/>
      <c r="S23" s="167"/>
      <c r="T23" s="166"/>
      <c r="U23" s="168"/>
      <c r="V23" s="80"/>
      <c r="W23" s="80"/>
      <c r="X23" s="11"/>
      <c r="Y23" s="12"/>
      <c r="Z23" s="80"/>
      <c r="AA23" s="13"/>
      <c r="AB23" s="13"/>
      <c r="AC23" s="14"/>
    </row>
    <row r="24" spans="1:29" ht="89.25" x14ac:dyDescent="0.2">
      <c r="A24" s="205">
        <v>19</v>
      </c>
      <c r="B24" s="153" t="s">
        <v>194</v>
      </c>
      <c r="C24" s="191" t="s">
        <v>195</v>
      </c>
      <c r="D24" s="191" t="s">
        <v>196</v>
      </c>
      <c r="E24" s="202">
        <v>44562</v>
      </c>
      <c r="F24" s="202">
        <v>44926</v>
      </c>
      <c r="G24" s="191" t="s">
        <v>197</v>
      </c>
      <c r="H24" s="191" t="s">
        <v>198</v>
      </c>
      <c r="I24" s="204">
        <v>1</v>
      </c>
      <c r="J24" s="221">
        <v>1</v>
      </c>
      <c r="K24" s="518">
        <v>1</v>
      </c>
      <c r="L24" s="204">
        <v>1</v>
      </c>
      <c r="M24" s="245">
        <v>0.3</v>
      </c>
      <c r="N24" s="233" t="s">
        <v>199</v>
      </c>
      <c r="O24" s="221" t="s">
        <v>919</v>
      </c>
      <c r="P24" s="299" t="s">
        <v>920</v>
      </c>
      <c r="Q24" s="166" t="s">
        <v>98</v>
      </c>
      <c r="R24" s="167"/>
      <c r="S24" s="167"/>
      <c r="T24" s="166"/>
      <c r="U24" s="168"/>
      <c r="V24" s="80"/>
      <c r="W24" s="80"/>
      <c r="X24" s="11"/>
      <c r="Y24" s="12"/>
      <c r="Z24" s="80"/>
      <c r="AA24" s="13"/>
      <c r="AB24" s="13"/>
      <c r="AC24" s="14"/>
    </row>
    <row r="25" spans="1:29" ht="89.25" x14ac:dyDescent="0.2">
      <c r="A25" s="205">
        <v>20</v>
      </c>
      <c r="B25" s="153" t="s">
        <v>200</v>
      </c>
      <c r="C25" s="191" t="s">
        <v>201</v>
      </c>
      <c r="D25" s="191" t="s">
        <v>202</v>
      </c>
      <c r="E25" s="202">
        <v>44562</v>
      </c>
      <c r="F25" s="202">
        <v>44651</v>
      </c>
      <c r="G25" s="191" t="s">
        <v>203</v>
      </c>
      <c r="H25" s="191" t="s">
        <v>204</v>
      </c>
      <c r="I25" s="204">
        <v>1</v>
      </c>
      <c r="J25" s="204">
        <v>0</v>
      </c>
      <c r="K25" s="204">
        <v>0</v>
      </c>
      <c r="L25" s="204">
        <v>0</v>
      </c>
      <c r="M25" s="245">
        <v>0.03</v>
      </c>
      <c r="N25" s="233" t="s">
        <v>135</v>
      </c>
      <c r="O25" s="221" t="s">
        <v>919</v>
      </c>
      <c r="P25" s="225" t="s">
        <v>920</v>
      </c>
      <c r="Q25" s="166" t="s">
        <v>98</v>
      </c>
      <c r="R25" s="167"/>
      <c r="S25" s="167"/>
      <c r="T25" s="166">
        <v>80121601</v>
      </c>
      <c r="U25" s="168">
        <v>2021</v>
      </c>
      <c r="V25" s="80" t="s">
        <v>100</v>
      </c>
      <c r="W25" s="80" t="s">
        <v>101</v>
      </c>
      <c r="X25" s="11" t="s">
        <v>186</v>
      </c>
      <c r="Y25" s="12" t="s">
        <v>187</v>
      </c>
      <c r="Z25" s="80" t="s">
        <v>104</v>
      </c>
      <c r="AA25" s="13">
        <f>'[2]Presupuesto 2021'!$F$14</f>
        <v>918800161.54838717</v>
      </c>
      <c r="AB25" s="13">
        <f>'[2]Presupuesto 2021'!F4+'[2]Presupuesto 2021'!F6+'[2]Presupuesto 2021'!F9+'[2]Presupuesto 2021'!F11</f>
        <v>483507580.90322584</v>
      </c>
      <c r="AC25" s="14">
        <f>+AB25/AA25</f>
        <v>0.52623802338955361</v>
      </c>
    </row>
    <row r="26" spans="1:29" ht="89.25" x14ac:dyDescent="0.2">
      <c r="A26" s="205">
        <v>21</v>
      </c>
      <c r="B26" s="153" t="s">
        <v>205</v>
      </c>
      <c r="C26" s="191" t="s">
        <v>206</v>
      </c>
      <c r="D26" s="191" t="s">
        <v>207</v>
      </c>
      <c r="E26" s="202">
        <v>44562</v>
      </c>
      <c r="F26" s="202">
        <v>44651</v>
      </c>
      <c r="G26" s="191" t="s">
        <v>203</v>
      </c>
      <c r="H26" s="191" t="s">
        <v>204</v>
      </c>
      <c r="I26" s="204">
        <v>1</v>
      </c>
      <c r="J26" s="204">
        <v>0</v>
      </c>
      <c r="K26" s="204">
        <v>0</v>
      </c>
      <c r="L26" s="204">
        <v>0</v>
      </c>
      <c r="M26" s="245">
        <v>0.03</v>
      </c>
      <c r="N26" s="233" t="s">
        <v>135</v>
      </c>
      <c r="O26" s="221" t="s">
        <v>919</v>
      </c>
      <c r="P26" s="586" t="s">
        <v>920</v>
      </c>
      <c r="Q26" s="166" t="s">
        <v>98</v>
      </c>
      <c r="R26" s="167"/>
      <c r="S26" s="167"/>
      <c r="T26" s="166">
        <v>80121601</v>
      </c>
      <c r="U26" s="168">
        <v>2021</v>
      </c>
      <c r="V26" s="80" t="s">
        <v>100</v>
      </c>
      <c r="W26" s="80" t="s">
        <v>101</v>
      </c>
      <c r="X26" s="11" t="s">
        <v>186</v>
      </c>
      <c r="Y26" s="12" t="s">
        <v>187</v>
      </c>
      <c r="Z26" s="80" t="s">
        <v>104</v>
      </c>
      <c r="AA26" s="13">
        <f>'[2]Presupuesto 2021'!$F$14</f>
        <v>918800161.54838717</v>
      </c>
      <c r="AB26" s="13">
        <f>('[2]Presupuesto 2021'!$F$5+'[2]Presupuesto 2021'!$F$7+'[2]Presupuesto 2021'!$F$8+'[2]Presupuesto 2021'!$F$12)/2</f>
        <v>119138225.80645162</v>
      </c>
      <c r="AC26" s="14">
        <f>+AB26/AA26</f>
        <v>0.12966717986387444</v>
      </c>
    </row>
    <row r="27" spans="1:29" ht="89.25" x14ac:dyDescent="0.2">
      <c r="A27" s="205">
        <v>22</v>
      </c>
      <c r="B27" s="153" t="s">
        <v>208</v>
      </c>
      <c r="C27" s="191" t="s">
        <v>209</v>
      </c>
      <c r="D27" s="191" t="s">
        <v>210</v>
      </c>
      <c r="E27" s="202">
        <v>44652</v>
      </c>
      <c r="F27" s="202">
        <v>44742</v>
      </c>
      <c r="G27" s="191" t="s">
        <v>203</v>
      </c>
      <c r="H27" s="191" t="s">
        <v>204</v>
      </c>
      <c r="I27" s="204">
        <v>0</v>
      </c>
      <c r="J27" s="221">
        <v>1</v>
      </c>
      <c r="K27" s="204">
        <v>0</v>
      </c>
      <c r="L27" s="204">
        <v>0</v>
      </c>
      <c r="M27" s="245">
        <v>0.04</v>
      </c>
      <c r="N27" s="233" t="s">
        <v>135</v>
      </c>
      <c r="O27" s="221" t="s">
        <v>919</v>
      </c>
      <c r="P27" s="299" t="s">
        <v>920</v>
      </c>
      <c r="Q27" s="166" t="s">
        <v>98</v>
      </c>
      <c r="R27" s="167"/>
      <c r="S27" s="167"/>
      <c r="T27" s="166"/>
      <c r="U27" s="168"/>
      <c r="V27" s="80"/>
      <c r="W27" s="80"/>
      <c r="X27" s="11"/>
      <c r="Y27" s="12"/>
      <c r="Z27" s="80"/>
      <c r="AA27" s="13"/>
      <c r="AB27" s="13"/>
      <c r="AC27" s="14"/>
    </row>
    <row r="28" spans="1:29" ht="89.25" x14ac:dyDescent="0.2">
      <c r="A28" s="205">
        <v>23</v>
      </c>
      <c r="B28" s="153" t="s">
        <v>211</v>
      </c>
      <c r="C28" s="191" t="s">
        <v>212</v>
      </c>
      <c r="D28" s="191" t="s">
        <v>213</v>
      </c>
      <c r="E28" s="202">
        <v>44652</v>
      </c>
      <c r="F28" s="202">
        <v>44742</v>
      </c>
      <c r="G28" s="191" t="s">
        <v>203</v>
      </c>
      <c r="H28" s="191" t="s">
        <v>204</v>
      </c>
      <c r="I28" s="204">
        <v>0</v>
      </c>
      <c r="J28" s="221">
        <v>1</v>
      </c>
      <c r="K28" s="204">
        <v>0</v>
      </c>
      <c r="L28" s="204">
        <v>0</v>
      </c>
      <c r="M28" s="245">
        <v>0.04</v>
      </c>
      <c r="N28" s="233" t="s">
        <v>135</v>
      </c>
      <c r="O28" s="221" t="s">
        <v>919</v>
      </c>
      <c r="P28" s="299" t="s">
        <v>920</v>
      </c>
      <c r="Q28" s="166" t="s">
        <v>98</v>
      </c>
      <c r="R28" s="167"/>
      <c r="S28" s="167"/>
      <c r="T28" s="166"/>
      <c r="U28" s="168"/>
      <c r="V28" s="80"/>
      <c r="W28" s="80"/>
      <c r="X28" s="11"/>
      <c r="Y28" s="12"/>
      <c r="Z28" s="80"/>
      <c r="AA28" s="13"/>
      <c r="AB28" s="13"/>
      <c r="AC28" s="14"/>
    </row>
    <row r="29" spans="1:29" ht="51" x14ac:dyDescent="0.2">
      <c r="A29" s="205">
        <v>24</v>
      </c>
      <c r="B29" s="153" t="s">
        <v>214</v>
      </c>
      <c r="C29" s="191" t="s">
        <v>215</v>
      </c>
      <c r="D29" s="191" t="s">
        <v>216</v>
      </c>
      <c r="E29" s="202">
        <v>44562</v>
      </c>
      <c r="F29" s="202">
        <v>44926</v>
      </c>
      <c r="G29" s="191" t="s">
        <v>217</v>
      </c>
      <c r="H29" s="191" t="s">
        <v>218</v>
      </c>
      <c r="I29" s="204">
        <v>0</v>
      </c>
      <c r="J29" s="221">
        <v>6</v>
      </c>
      <c r="K29" s="204">
        <v>0</v>
      </c>
      <c r="L29" s="204">
        <v>6</v>
      </c>
      <c r="M29" s="245">
        <v>0.03</v>
      </c>
      <c r="N29" s="233" t="s">
        <v>135</v>
      </c>
      <c r="O29" s="221" t="s">
        <v>919</v>
      </c>
      <c r="P29" s="225" t="s">
        <v>920</v>
      </c>
      <c r="Q29" s="166" t="s">
        <v>98</v>
      </c>
      <c r="R29" s="167"/>
      <c r="S29" s="167"/>
      <c r="T29" s="166"/>
      <c r="U29" s="168"/>
      <c r="V29" s="80"/>
      <c r="W29" s="80"/>
      <c r="X29" s="11"/>
      <c r="Y29" s="12"/>
      <c r="Z29" s="80"/>
      <c r="AA29" s="13"/>
      <c r="AB29" s="13"/>
      <c r="AC29" s="14"/>
    </row>
    <row r="30" spans="1:29" ht="89.25" x14ac:dyDescent="0.2">
      <c r="A30" s="205">
        <v>25</v>
      </c>
      <c r="B30" s="153" t="s">
        <v>219</v>
      </c>
      <c r="C30" s="191" t="s">
        <v>220</v>
      </c>
      <c r="D30" s="191" t="s">
        <v>221</v>
      </c>
      <c r="E30" s="202">
        <v>44743</v>
      </c>
      <c r="F30" s="202">
        <v>44834</v>
      </c>
      <c r="G30" s="191" t="s">
        <v>203</v>
      </c>
      <c r="H30" s="191" t="s">
        <v>204</v>
      </c>
      <c r="I30" s="204">
        <v>0</v>
      </c>
      <c r="J30" s="221">
        <v>0</v>
      </c>
      <c r="K30" s="518">
        <v>1</v>
      </c>
      <c r="L30" s="204">
        <v>0</v>
      </c>
      <c r="M30" s="245">
        <v>0.03</v>
      </c>
      <c r="N30" s="233" t="s">
        <v>135</v>
      </c>
      <c r="O30" s="221" t="s">
        <v>919</v>
      </c>
      <c r="P30" s="225" t="s">
        <v>920</v>
      </c>
      <c r="Q30" s="166" t="s">
        <v>98</v>
      </c>
      <c r="R30" s="167"/>
      <c r="S30" s="167"/>
      <c r="T30" s="166">
        <v>80121601</v>
      </c>
      <c r="U30" s="168">
        <v>2021</v>
      </c>
      <c r="V30" s="80" t="s">
        <v>100</v>
      </c>
      <c r="W30" s="80" t="s">
        <v>101</v>
      </c>
      <c r="X30" s="11" t="s">
        <v>186</v>
      </c>
      <c r="Y30" s="12" t="s">
        <v>187</v>
      </c>
      <c r="Z30" s="80" t="s">
        <v>104</v>
      </c>
      <c r="AA30" s="13">
        <f>'[2]Presupuesto 2021'!$F$14</f>
        <v>918800161.54838717</v>
      </c>
      <c r="AB30" s="13">
        <f>('[2]Presupuesto 2021'!$F$5+'[2]Presupuesto 2021'!$F$7+'[2]Presupuesto 2021'!$F$8+'[2]Presupuesto 2021'!$F$12)/2</f>
        <v>119138225.80645162</v>
      </c>
      <c r="AC30" s="14">
        <f>+AB30/AA30</f>
        <v>0.12966717986387444</v>
      </c>
    </row>
    <row r="31" spans="1:29" ht="63.75" x14ac:dyDescent="0.2">
      <c r="A31" s="205">
        <v>26</v>
      </c>
      <c r="B31" s="153" t="s">
        <v>222</v>
      </c>
      <c r="C31" s="191" t="s">
        <v>223</v>
      </c>
      <c r="D31" s="191" t="s">
        <v>224</v>
      </c>
      <c r="E31" s="202">
        <v>44562</v>
      </c>
      <c r="F31" s="202">
        <v>44926</v>
      </c>
      <c r="G31" s="191" t="s">
        <v>225</v>
      </c>
      <c r="H31" s="191" t="s">
        <v>226</v>
      </c>
      <c r="I31" s="204">
        <v>0</v>
      </c>
      <c r="J31" s="221">
        <v>1</v>
      </c>
      <c r="K31" s="518">
        <v>1</v>
      </c>
      <c r="L31" s="204">
        <v>1</v>
      </c>
      <c r="M31" s="245">
        <v>0.12</v>
      </c>
      <c r="N31" s="233" t="s">
        <v>135</v>
      </c>
      <c r="O31" s="221" t="s">
        <v>919</v>
      </c>
      <c r="P31" s="586" t="s">
        <v>920</v>
      </c>
      <c r="Q31" s="166" t="s">
        <v>98</v>
      </c>
      <c r="R31" s="167"/>
      <c r="S31" s="167"/>
      <c r="T31" s="166">
        <v>80121601</v>
      </c>
      <c r="U31" s="168">
        <v>2021</v>
      </c>
      <c r="V31" s="80" t="s">
        <v>100</v>
      </c>
      <c r="W31" s="80" t="s">
        <v>101</v>
      </c>
      <c r="X31" s="11" t="s">
        <v>186</v>
      </c>
      <c r="Y31" s="12" t="s">
        <v>187</v>
      </c>
      <c r="Z31" s="80" t="s">
        <v>104</v>
      </c>
      <c r="AA31" s="13">
        <f>'[2]Presupuesto 2021'!$F$14</f>
        <v>918800161.54838717</v>
      </c>
      <c r="AB31" s="13">
        <f>('[2]Presupuesto 2021'!$F$3+'[2]Presupuesto 2021'!$F$13)</f>
        <v>96274193.548387095</v>
      </c>
      <c r="AC31" s="14">
        <f>+AB31/AA31</f>
        <v>0.10478251700145894</v>
      </c>
    </row>
    <row r="32" spans="1:29" ht="89.25" x14ac:dyDescent="0.2">
      <c r="A32" s="205">
        <v>27</v>
      </c>
      <c r="B32" s="153" t="s">
        <v>227</v>
      </c>
      <c r="C32" s="191" t="s">
        <v>228</v>
      </c>
      <c r="D32" s="191" t="s">
        <v>229</v>
      </c>
      <c r="E32" s="202">
        <v>44835</v>
      </c>
      <c r="F32" s="202">
        <v>44926</v>
      </c>
      <c r="G32" s="191" t="s">
        <v>203</v>
      </c>
      <c r="H32" s="191" t="s">
        <v>204</v>
      </c>
      <c r="I32" s="204">
        <v>0</v>
      </c>
      <c r="J32" s="221">
        <v>0</v>
      </c>
      <c r="K32" s="204">
        <v>0</v>
      </c>
      <c r="L32" s="204">
        <v>1</v>
      </c>
      <c r="M32" s="245">
        <v>0.03</v>
      </c>
      <c r="N32" s="233" t="s">
        <v>135</v>
      </c>
      <c r="O32" s="221" t="s">
        <v>919</v>
      </c>
      <c r="P32" s="299" t="s">
        <v>920</v>
      </c>
      <c r="Q32" s="166" t="s">
        <v>98</v>
      </c>
      <c r="R32" s="167"/>
      <c r="S32" s="167"/>
      <c r="T32" s="166">
        <v>80121601</v>
      </c>
      <c r="U32" s="168">
        <v>2021</v>
      </c>
      <c r="V32" s="80" t="s">
        <v>100</v>
      </c>
      <c r="W32" s="80" t="s">
        <v>101</v>
      </c>
      <c r="X32" s="11" t="s">
        <v>186</v>
      </c>
      <c r="Y32" s="12" t="s">
        <v>187</v>
      </c>
      <c r="Z32" s="80" t="s">
        <v>104</v>
      </c>
      <c r="AA32" s="13">
        <f>'[3]Presupuesto 2021'!$F$14</f>
        <v>918800161.54838717</v>
      </c>
      <c r="AB32" s="13">
        <f>('[3]Presupuesto 2021'!$F$3+'[3]Presupuesto 2021'!$F$13)/2</f>
        <v>48137096.774193548</v>
      </c>
      <c r="AC32" s="14">
        <f>+AB32/AA32</f>
        <v>5.2391258500729468E-2</v>
      </c>
    </row>
    <row r="33" spans="1:30" ht="127.5" x14ac:dyDescent="0.2">
      <c r="A33" s="205">
        <v>28</v>
      </c>
      <c r="B33" s="153" t="s">
        <v>230</v>
      </c>
      <c r="C33" s="191" t="s">
        <v>231</v>
      </c>
      <c r="D33" s="191" t="s">
        <v>232</v>
      </c>
      <c r="E33" s="202">
        <v>44562</v>
      </c>
      <c r="F33" s="202">
        <v>44926</v>
      </c>
      <c r="G33" s="191" t="s">
        <v>233</v>
      </c>
      <c r="H33" s="191" t="s">
        <v>234</v>
      </c>
      <c r="I33" s="204">
        <v>1</v>
      </c>
      <c r="J33" s="221">
        <v>1</v>
      </c>
      <c r="K33" s="518">
        <v>1</v>
      </c>
      <c r="L33" s="204">
        <v>1</v>
      </c>
      <c r="M33" s="245">
        <v>0.03</v>
      </c>
      <c r="N33" s="233" t="s">
        <v>199</v>
      </c>
      <c r="O33" s="221" t="s">
        <v>919</v>
      </c>
      <c r="P33" s="299" t="s">
        <v>920</v>
      </c>
      <c r="Q33" s="166" t="s">
        <v>98</v>
      </c>
      <c r="R33" s="167"/>
      <c r="S33" s="167"/>
      <c r="T33" s="166">
        <v>80121601</v>
      </c>
      <c r="U33" s="168">
        <v>2021</v>
      </c>
      <c r="V33" s="80" t="s">
        <v>100</v>
      </c>
      <c r="W33" s="80" t="s">
        <v>101</v>
      </c>
      <c r="X33" s="11" t="s">
        <v>186</v>
      </c>
      <c r="Y33" s="12" t="s">
        <v>187</v>
      </c>
      <c r="Z33" s="80" t="s">
        <v>104</v>
      </c>
      <c r="AA33" s="13">
        <f>'[3]Presupuesto 2021'!$F$14</f>
        <v>918800161.54838717</v>
      </c>
      <c r="AB33" s="13">
        <f>('[3]Presupuesto 2021'!$F$3+'[3]Presupuesto 2021'!$F$13)/2</f>
        <v>48137096.774193548</v>
      </c>
      <c r="AC33" s="14">
        <f>+AB33/AA33</f>
        <v>5.2391258500729468E-2</v>
      </c>
    </row>
    <row r="34" spans="1:30" ht="89.25" x14ac:dyDescent="0.2">
      <c r="A34" s="205">
        <v>29</v>
      </c>
      <c r="B34" s="153" t="s">
        <v>235</v>
      </c>
      <c r="C34" s="191" t="s">
        <v>236</v>
      </c>
      <c r="D34" s="191" t="s">
        <v>237</v>
      </c>
      <c r="E34" s="202">
        <v>44562</v>
      </c>
      <c r="F34" s="202">
        <v>44926</v>
      </c>
      <c r="G34" s="191" t="s">
        <v>238</v>
      </c>
      <c r="H34" s="191" t="s">
        <v>239</v>
      </c>
      <c r="I34" s="204">
        <v>0</v>
      </c>
      <c r="J34" s="221">
        <v>0</v>
      </c>
      <c r="K34" s="204">
        <v>0</v>
      </c>
      <c r="L34" s="204">
        <v>2</v>
      </c>
      <c r="M34" s="245">
        <v>0.03</v>
      </c>
      <c r="N34" s="204" t="s">
        <v>240</v>
      </c>
      <c r="O34" s="221" t="s">
        <v>919</v>
      </c>
      <c r="P34" s="299" t="s">
        <v>920</v>
      </c>
      <c r="Q34" s="169"/>
      <c r="R34" s="170"/>
      <c r="S34" s="170"/>
      <c r="T34" s="171"/>
      <c r="U34" s="171"/>
      <c r="V34" s="29"/>
      <c r="W34" s="29"/>
      <c r="X34" s="29"/>
      <c r="Y34" s="29"/>
      <c r="Z34" s="29"/>
      <c r="AA34" s="29"/>
      <c r="AB34" s="29"/>
      <c r="AC34" s="29"/>
    </row>
    <row r="35" spans="1:30" ht="89.25" x14ac:dyDescent="0.2">
      <c r="A35" s="205">
        <v>30</v>
      </c>
      <c r="B35" s="153" t="s">
        <v>241</v>
      </c>
      <c r="C35" s="191" t="s">
        <v>159</v>
      </c>
      <c r="D35" s="191" t="s">
        <v>160</v>
      </c>
      <c r="E35" s="202">
        <v>44593</v>
      </c>
      <c r="F35" s="202">
        <v>44712</v>
      </c>
      <c r="G35" s="191" t="s">
        <v>161</v>
      </c>
      <c r="H35" s="191" t="s">
        <v>162</v>
      </c>
      <c r="I35" s="204">
        <v>0</v>
      </c>
      <c r="J35" s="221">
        <v>1</v>
      </c>
      <c r="K35" s="204">
        <v>0</v>
      </c>
      <c r="L35" s="204">
        <v>0</v>
      </c>
      <c r="M35" s="245">
        <v>0.04</v>
      </c>
      <c r="N35" s="204" t="s">
        <v>240</v>
      </c>
      <c r="O35" s="221" t="s">
        <v>919</v>
      </c>
      <c r="P35" s="299" t="s">
        <v>920</v>
      </c>
      <c r="Q35" s="166" t="s">
        <v>242</v>
      </c>
      <c r="R35" s="151"/>
      <c r="S35" s="151" t="s">
        <v>243</v>
      </c>
      <c r="T35" s="151" t="s">
        <v>243</v>
      </c>
      <c r="U35" s="166">
        <v>2021</v>
      </c>
      <c r="V35" s="80" t="s">
        <v>100</v>
      </c>
      <c r="W35" s="80" t="s">
        <v>101</v>
      </c>
      <c r="X35" s="80" t="s">
        <v>244</v>
      </c>
      <c r="Y35" s="11" t="s">
        <v>245</v>
      </c>
      <c r="Z35" s="12" t="s">
        <v>104</v>
      </c>
      <c r="AA35" s="80">
        <v>3781987657</v>
      </c>
      <c r="AB35" s="13">
        <v>3781987657</v>
      </c>
      <c r="AC35" s="13"/>
    </row>
    <row r="36" spans="1:30" ht="51" customHeight="1" x14ac:dyDescent="0.2">
      <c r="A36" s="205">
        <v>31</v>
      </c>
      <c r="B36" s="153" t="s">
        <v>246</v>
      </c>
      <c r="C36" s="218" t="s">
        <v>165</v>
      </c>
      <c r="D36" s="218" t="s">
        <v>166</v>
      </c>
      <c r="E36" s="219">
        <v>44621</v>
      </c>
      <c r="F36" s="220">
        <v>44895</v>
      </c>
      <c r="G36" s="218" t="s">
        <v>167</v>
      </c>
      <c r="H36" s="218" t="s">
        <v>168</v>
      </c>
      <c r="I36" s="221">
        <v>1</v>
      </c>
      <c r="J36" s="221">
        <v>1</v>
      </c>
      <c r="K36" s="518">
        <v>1</v>
      </c>
      <c r="L36" s="221">
        <v>0</v>
      </c>
      <c r="M36" s="196">
        <v>0.05</v>
      </c>
      <c r="N36" s="196" t="s">
        <v>163</v>
      </c>
      <c r="O36" s="221" t="s">
        <v>919</v>
      </c>
      <c r="P36" s="225" t="s">
        <v>920</v>
      </c>
      <c r="Q36" s="166"/>
      <c r="R36" s="151"/>
      <c r="S36" s="151"/>
      <c r="T36" s="151"/>
      <c r="U36" s="166"/>
      <c r="V36" s="80"/>
      <c r="W36" s="80"/>
      <c r="X36" s="80"/>
      <c r="Y36" s="11"/>
      <c r="Z36" s="12"/>
      <c r="AA36" s="80"/>
      <c r="AB36" s="13"/>
      <c r="AC36" s="13"/>
    </row>
    <row r="37" spans="1:30" ht="40.5" customHeight="1" thickBot="1" x14ac:dyDescent="0.25">
      <c r="A37" s="152"/>
      <c r="B37" s="156" t="s">
        <v>247</v>
      </c>
      <c r="C37" s="157"/>
      <c r="D37" s="157"/>
      <c r="E37" s="158"/>
      <c r="F37" s="158"/>
      <c r="G37" s="159"/>
      <c r="H37" s="159"/>
      <c r="I37" s="42"/>
      <c r="J37" s="42"/>
      <c r="K37" s="42"/>
      <c r="L37" s="42"/>
      <c r="M37" s="162">
        <f>SUM(M21:M36)</f>
        <v>1.0000000000000002</v>
      </c>
      <c r="N37" s="160"/>
      <c r="O37" s="172"/>
      <c r="P37" s="177"/>
      <c r="Q37" s="17" t="s">
        <v>242</v>
      </c>
      <c r="R37" s="10"/>
      <c r="S37" s="10" t="s">
        <v>243</v>
      </c>
      <c r="T37" s="10" t="s">
        <v>243</v>
      </c>
      <c r="U37" s="17">
        <v>2021</v>
      </c>
      <c r="V37" s="80" t="s">
        <v>100</v>
      </c>
      <c r="W37" s="80" t="s">
        <v>101</v>
      </c>
      <c r="X37" s="80" t="s">
        <v>244</v>
      </c>
      <c r="Y37" s="11" t="s">
        <v>245</v>
      </c>
      <c r="Z37" s="12" t="s">
        <v>104</v>
      </c>
      <c r="AA37" s="80">
        <v>3127823490</v>
      </c>
      <c r="AB37" s="13">
        <v>3127823490</v>
      </c>
      <c r="AC37" s="13"/>
      <c r="AD37" s="131"/>
    </row>
    <row r="38" spans="1:30" ht="51" x14ac:dyDescent="0.2">
      <c r="A38" s="206">
        <v>32</v>
      </c>
      <c r="B38" s="155" t="s">
        <v>248</v>
      </c>
      <c r="C38" s="178" t="s">
        <v>249</v>
      </c>
      <c r="D38" s="179" t="s">
        <v>250</v>
      </c>
      <c r="E38" s="180">
        <v>44593</v>
      </c>
      <c r="F38" s="180">
        <v>44926</v>
      </c>
      <c r="G38" s="181" t="s">
        <v>251</v>
      </c>
      <c r="H38" s="178" t="s">
        <v>252</v>
      </c>
      <c r="I38" s="182">
        <v>0.25</v>
      </c>
      <c r="J38" s="604">
        <v>0.25</v>
      </c>
      <c r="K38" s="519">
        <v>0.25</v>
      </c>
      <c r="L38" s="183">
        <v>0.25</v>
      </c>
      <c r="M38" s="184">
        <v>0.05</v>
      </c>
      <c r="N38" s="185" t="s">
        <v>253</v>
      </c>
      <c r="O38" s="186" t="s">
        <v>254</v>
      </c>
      <c r="P38" s="187" t="s">
        <v>255</v>
      </c>
      <c r="Q38" s="17" t="s">
        <v>98</v>
      </c>
      <c r="R38" s="10"/>
      <c r="S38" s="80">
        <v>81111504</v>
      </c>
      <c r="T38" s="80">
        <v>81111504</v>
      </c>
      <c r="U38" s="17">
        <v>2021</v>
      </c>
      <c r="V38" s="80" t="s">
        <v>100</v>
      </c>
      <c r="W38" s="80" t="s">
        <v>101</v>
      </c>
      <c r="X38" s="80" t="s">
        <v>244</v>
      </c>
      <c r="Y38" s="11" t="s">
        <v>245</v>
      </c>
      <c r="Z38" s="12" t="s">
        <v>104</v>
      </c>
      <c r="AA38" s="80">
        <v>97376000</v>
      </c>
      <c r="AB38" s="13">
        <v>97376000</v>
      </c>
      <c r="AC38" s="13"/>
    </row>
    <row r="39" spans="1:30" ht="51" x14ac:dyDescent="0.2">
      <c r="A39" s="205">
        <v>33</v>
      </c>
      <c r="B39" s="153" t="s">
        <v>256</v>
      </c>
      <c r="C39" s="188" t="s">
        <v>257</v>
      </c>
      <c r="D39" s="188" t="s">
        <v>258</v>
      </c>
      <c r="E39" s="189">
        <v>44568</v>
      </c>
      <c r="F39" s="189">
        <v>44834</v>
      </c>
      <c r="G39" s="190" t="s">
        <v>259</v>
      </c>
      <c r="H39" s="191" t="s">
        <v>260</v>
      </c>
      <c r="I39" s="192">
        <v>0.33</v>
      </c>
      <c r="J39" s="582">
        <v>0.33</v>
      </c>
      <c r="K39" s="520">
        <v>0.33</v>
      </c>
      <c r="L39" s="193">
        <v>0</v>
      </c>
      <c r="M39" s="194">
        <v>0.05</v>
      </c>
      <c r="N39" s="195" t="s">
        <v>253</v>
      </c>
      <c r="O39" s="196" t="s">
        <v>254</v>
      </c>
      <c r="P39" s="197" t="s">
        <v>255</v>
      </c>
      <c r="Q39" s="17" t="s">
        <v>98</v>
      </c>
      <c r="R39" s="10"/>
      <c r="S39" s="80">
        <v>81111504</v>
      </c>
      <c r="T39" s="80">
        <v>81111504</v>
      </c>
      <c r="U39" s="17">
        <v>2021</v>
      </c>
      <c r="V39" s="80" t="s">
        <v>100</v>
      </c>
      <c r="W39" s="80" t="s">
        <v>101</v>
      </c>
      <c r="X39" s="80" t="s">
        <v>244</v>
      </c>
      <c r="Y39" s="11" t="s">
        <v>245</v>
      </c>
      <c r="Z39" s="12" t="s">
        <v>104</v>
      </c>
      <c r="AA39" s="80">
        <v>93573667</v>
      </c>
      <c r="AB39" s="13">
        <v>93573667</v>
      </c>
      <c r="AC39" s="13"/>
    </row>
    <row r="40" spans="1:30" ht="63.75" x14ac:dyDescent="0.2">
      <c r="A40" s="205">
        <v>34</v>
      </c>
      <c r="B40" s="154" t="s">
        <v>261</v>
      </c>
      <c r="C40" s="416" t="s">
        <v>262</v>
      </c>
      <c r="D40" s="416" t="s">
        <v>263</v>
      </c>
      <c r="E40" s="234">
        <v>44607</v>
      </c>
      <c r="F40" s="234">
        <v>44926</v>
      </c>
      <c r="G40" s="467" t="s">
        <v>264</v>
      </c>
      <c r="H40" s="218" t="s">
        <v>265</v>
      </c>
      <c r="I40" s="417">
        <v>0.2</v>
      </c>
      <c r="J40" s="582">
        <v>0.3</v>
      </c>
      <c r="K40" s="417">
        <v>0</v>
      </c>
      <c r="L40" s="582">
        <v>0.5</v>
      </c>
      <c r="M40" s="417">
        <v>0.15</v>
      </c>
      <c r="N40" s="195" t="s">
        <v>266</v>
      </c>
      <c r="O40" s="196" t="s">
        <v>254</v>
      </c>
      <c r="P40" s="197" t="s">
        <v>255</v>
      </c>
      <c r="Q40" s="17"/>
      <c r="R40" s="10"/>
      <c r="S40" s="80"/>
      <c r="T40" s="80"/>
      <c r="U40" s="17"/>
      <c r="V40" s="80"/>
      <c r="W40" s="80"/>
      <c r="X40" s="80"/>
      <c r="Y40" s="11"/>
      <c r="Z40" s="12"/>
      <c r="AA40" s="80"/>
      <c r="AB40" s="13"/>
      <c r="AC40" s="13"/>
    </row>
    <row r="41" spans="1:30" ht="63.75" x14ac:dyDescent="0.2">
      <c r="A41" s="205">
        <v>35</v>
      </c>
      <c r="B41" s="153" t="s">
        <v>267</v>
      </c>
      <c r="C41" s="188" t="s">
        <v>268</v>
      </c>
      <c r="D41" s="188" t="s">
        <v>269</v>
      </c>
      <c r="E41" s="198">
        <v>44607</v>
      </c>
      <c r="F41" s="198">
        <v>44773</v>
      </c>
      <c r="G41" s="190" t="s">
        <v>264</v>
      </c>
      <c r="H41" s="191" t="s">
        <v>265</v>
      </c>
      <c r="I41" s="194">
        <v>0.25</v>
      </c>
      <c r="J41" s="417">
        <v>0.25</v>
      </c>
      <c r="K41" s="521">
        <v>0.5</v>
      </c>
      <c r="L41" s="194">
        <v>0</v>
      </c>
      <c r="M41" s="193">
        <v>0.15</v>
      </c>
      <c r="N41" s="195" t="s">
        <v>253</v>
      </c>
      <c r="O41" s="196" t="s">
        <v>254</v>
      </c>
      <c r="P41" s="197" t="s">
        <v>255</v>
      </c>
      <c r="Q41" s="17" t="s">
        <v>98</v>
      </c>
      <c r="R41" s="10"/>
      <c r="S41" s="80">
        <v>81111504</v>
      </c>
      <c r="T41" s="80">
        <v>81111504</v>
      </c>
      <c r="U41" s="17">
        <v>2021</v>
      </c>
      <c r="V41" s="80" t="s">
        <v>100</v>
      </c>
      <c r="W41" s="80" t="s">
        <v>101</v>
      </c>
      <c r="X41" s="80" t="s">
        <v>244</v>
      </c>
      <c r="Y41" s="11" t="s">
        <v>245</v>
      </c>
      <c r="Z41" s="12" t="s">
        <v>104</v>
      </c>
      <c r="AA41" s="80">
        <v>111666667</v>
      </c>
      <c r="AB41" s="13">
        <v>111666667</v>
      </c>
      <c r="AC41" s="13"/>
    </row>
    <row r="42" spans="1:30" ht="63.75" x14ac:dyDescent="0.2">
      <c r="A42" s="205">
        <v>36</v>
      </c>
      <c r="B42" s="153" t="s">
        <v>270</v>
      </c>
      <c r="C42" s="199" t="s">
        <v>271</v>
      </c>
      <c r="D42" s="188" t="s">
        <v>272</v>
      </c>
      <c r="E42" s="198">
        <v>44607</v>
      </c>
      <c r="F42" s="198">
        <v>44773</v>
      </c>
      <c r="G42" s="190" t="s">
        <v>264</v>
      </c>
      <c r="H42" s="191" t="s">
        <v>265</v>
      </c>
      <c r="I42" s="194">
        <v>0.2</v>
      </c>
      <c r="J42" s="417">
        <v>0.2</v>
      </c>
      <c r="K42" s="521">
        <v>0.6</v>
      </c>
      <c r="L42" s="194">
        <v>0</v>
      </c>
      <c r="M42" s="194">
        <v>0.1</v>
      </c>
      <c r="N42" s="195" t="s">
        <v>253</v>
      </c>
      <c r="O42" s="196" t="s">
        <v>254</v>
      </c>
      <c r="P42" s="197" t="s">
        <v>255</v>
      </c>
      <c r="Q42" s="17" t="s">
        <v>98</v>
      </c>
      <c r="R42" s="10"/>
      <c r="S42" s="80" t="s">
        <v>273</v>
      </c>
      <c r="T42" s="80" t="s">
        <v>273</v>
      </c>
      <c r="U42" s="17">
        <v>2021</v>
      </c>
      <c r="V42" s="80" t="s">
        <v>100</v>
      </c>
      <c r="W42" s="80" t="s">
        <v>101</v>
      </c>
      <c r="X42" s="80" t="s">
        <v>244</v>
      </c>
      <c r="Y42" s="11" t="s">
        <v>245</v>
      </c>
      <c r="Z42" s="12" t="s">
        <v>104</v>
      </c>
      <c r="AA42" s="80">
        <v>150384333</v>
      </c>
      <c r="AB42" s="13">
        <v>150384333</v>
      </c>
      <c r="AC42" s="13"/>
    </row>
    <row r="43" spans="1:30" ht="63.75" x14ac:dyDescent="0.2">
      <c r="A43" s="205">
        <v>37</v>
      </c>
      <c r="B43" s="154" t="s">
        <v>274</v>
      </c>
      <c r="C43" s="416" t="s">
        <v>275</v>
      </c>
      <c r="D43" s="416" t="s">
        <v>276</v>
      </c>
      <c r="E43" s="234">
        <v>44607</v>
      </c>
      <c r="F43" s="234">
        <v>44915</v>
      </c>
      <c r="G43" s="467" t="s">
        <v>264</v>
      </c>
      <c r="H43" s="218" t="s">
        <v>265</v>
      </c>
      <c r="I43" s="417">
        <v>0.25</v>
      </c>
      <c r="J43" s="417">
        <v>0</v>
      </c>
      <c r="K43" s="417">
        <v>0</v>
      </c>
      <c r="L43" s="417">
        <v>0.75</v>
      </c>
      <c r="M43" s="417">
        <v>0.05</v>
      </c>
      <c r="N43" s="195" t="s">
        <v>277</v>
      </c>
      <c r="O43" s="196" t="s">
        <v>254</v>
      </c>
      <c r="P43" s="197" t="s">
        <v>255</v>
      </c>
      <c r="Q43" s="17" t="s">
        <v>98</v>
      </c>
      <c r="R43" s="10"/>
      <c r="S43" s="80">
        <v>81111501</v>
      </c>
      <c r="T43" s="80">
        <v>81111501</v>
      </c>
      <c r="U43" s="17">
        <v>2021</v>
      </c>
      <c r="V43" s="80" t="s">
        <v>100</v>
      </c>
      <c r="W43" s="80" t="s">
        <v>101</v>
      </c>
      <c r="X43" s="80" t="s">
        <v>244</v>
      </c>
      <c r="Y43" s="11" t="s">
        <v>245</v>
      </c>
      <c r="Z43" s="12" t="s">
        <v>104</v>
      </c>
      <c r="AA43" s="80">
        <v>86360000</v>
      </c>
      <c r="AB43" s="13">
        <v>86360000</v>
      </c>
      <c r="AC43" s="13"/>
    </row>
    <row r="44" spans="1:30" ht="51" x14ac:dyDescent="0.2">
      <c r="A44" s="205">
        <v>38</v>
      </c>
      <c r="B44" s="154" t="s">
        <v>278</v>
      </c>
      <c r="C44" s="416" t="s">
        <v>279</v>
      </c>
      <c r="D44" s="416" t="s">
        <v>280</v>
      </c>
      <c r="E44" s="234">
        <v>44607</v>
      </c>
      <c r="F44" s="234">
        <v>44926</v>
      </c>
      <c r="G44" s="218" t="s">
        <v>281</v>
      </c>
      <c r="H44" s="468" t="s">
        <v>282</v>
      </c>
      <c r="I44" s="403">
        <v>125</v>
      </c>
      <c r="J44" s="403">
        <v>50</v>
      </c>
      <c r="K44" s="517">
        <v>175</v>
      </c>
      <c r="L44" s="403">
        <v>50</v>
      </c>
      <c r="M44" s="417">
        <v>0.1</v>
      </c>
      <c r="N44" s="195" t="s">
        <v>266</v>
      </c>
      <c r="O44" s="196" t="s">
        <v>254</v>
      </c>
      <c r="P44" s="197" t="s">
        <v>255</v>
      </c>
      <c r="Q44" s="17" t="s">
        <v>98</v>
      </c>
      <c r="R44" s="10"/>
      <c r="S44" s="80" t="s">
        <v>283</v>
      </c>
      <c r="T44" s="80" t="s">
        <v>283</v>
      </c>
      <c r="U44" s="17">
        <v>2021</v>
      </c>
      <c r="V44" s="80" t="s">
        <v>100</v>
      </c>
      <c r="W44" s="80" t="s">
        <v>101</v>
      </c>
      <c r="X44" s="80" t="s">
        <v>244</v>
      </c>
      <c r="Y44" s="11" t="s">
        <v>245</v>
      </c>
      <c r="Z44" s="12" t="s">
        <v>104</v>
      </c>
      <c r="AA44" s="80">
        <v>792855100</v>
      </c>
      <c r="AB44" s="13">
        <v>792855100</v>
      </c>
      <c r="AC44" s="13"/>
    </row>
    <row r="45" spans="1:30" ht="51" x14ac:dyDescent="0.2">
      <c r="A45" s="205">
        <v>39</v>
      </c>
      <c r="B45" s="153" t="s">
        <v>284</v>
      </c>
      <c r="C45" s="188" t="s">
        <v>285</v>
      </c>
      <c r="D45" s="201" t="s">
        <v>286</v>
      </c>
      <c r="E45" s="198">
        <v>44593</v>
      </c>
      <c r="F45" s="198">
        <v>44926</v>
      </c>
      <c r="G45" s="191" t="s">
        <v>287</v>
      </c>
      <c r="H45" s="191" t="s">
        <v>288</v>
      </c>
      <c r="I45" s="200">
        <v>150</v>
      </c>
      <c r="J45" s="403">
        <v>120</v>
      </c>
      <c r="K45" s="517">
        <v>220</v>
      </c>
      <c r="L45" s="200">
        <v>210</v>
      </c>
      <c r="M45" s="194">
        <v>0.15</v>
      </c>
      <c r="N45" s="195" t="s">
        <v>266</v>
      </c>
      <c r="O45" s="196" t="s">
        <v>254</v>
      </c>
      <c r="P45" s="197" t="s">
        <v>255</v>
      </c>
      <c r="Q45" s="17" t="s">
        <v>98</v>
      </c>
      <c r="R45" s="10"/>
      <c r="S45" s="80" t="s">
        <v>283</v>
      </c>
      <c r="T45" s="80" t="s">
        <v>283</v>
      </c>
      <c r="U45" s="17">
        <v>2021</v>
      </c>
      <c r="V45" s="80" t="s">
        <v>100</v>
      </c>
      <c r="W45" s="80" t="s">
        <v>101</v>
      </c>
      <c r="X45" s="80" t="s">
        <v>244</v>
      </c>
      <c r="Y45" s="11" t="s">
        <v>245</v>
      </c>
      <c r="Z45" s="12" t="s">
        <v>104</v>
      </c>
      <c r="AA45" s="80"/>
      <c r="AB45" s="13"/>
      <c r="AC45" s="13"/>
    </row>
    <row r="46" spans="1:30" ht="114.75" x14ac:dyDescent="0.2">
      <c r="A46" s="205">
        <v>40</v>
      </c>
      <c r="B46" s="153" t="s">
        <v>289</v>
      </c>
      <c r="C46" s="188" t="s">
        <v>290</v>
      </c>
      <c r="D46" s="188" t="s">
        <v>291</v>
      </c>
      <c r="E46" s="189">
        <v>44593</v>
      </c>
      <c r="F46" s="189">
        <v>44910</v>
      </c>
      <c r="G46" s="190" t="s">
        <v>264</v>
      </c>
      <c r="H46" s="191" t="s">
        <v>292</v>
      </c>
      <c r="I46" s="192">
        <v>0.15</v>
      </c>
      <c r="J46" s="582">
        <v>0.25</v>
      </c>
      <c r="K46" s="520">
        <v>0.25</v>
      </c>
      <c r="L46" s="193">
        <v>0.35</v>
      </c>
      <c r="M46" s="194">
        <v>0.05</v>
      </c>
      <c r="N46" s="195" t="s">
        <v>293</v>
      </c>
      <c r="O46" s="196" t="s">
        <v>254</v>
      </c>
      <c r="P46" s="197" t="s">
        <v>255</v>
      </c>
      <c r="Q46" s="17" t="s">
        <v>98</v>
      </c>
      <c r="R46" s="28"/>
      <c r="S46" s="28"/>
      <c r="T46" s="29"/>
      <c r="U46" s="29"/>
      <c r="V46" s="29"/>
      <c r="W46" s="29"/>
      <c r="X46" s="29"/>
      <c r="Y46" s="29"/>
      <c r="Z46" s="29"/>
      <c r="AA46" s="29"/>
      <c r="AB46" s="29"/>
      <c r="AC46" s="29"/>
    </row>
    <row r="47" spans="1:30" ht="89.25" x14ac:dyDescent="0.2">
      <c r="A47" s="205">
        <v>41</v>
      </c>
      <c r="B47" s="154" t="s">
        <v>294</v>
      </c>
      <c r="C47" s="218" t="s">
        <v>159</v>
      </c>
      <c r="D47" s="218" t="s">
        <v>295</v>
      </c>
      <c r="E47" s="219">
        <v>44593</v>
      </c>
      <c r="F47" s="220">
        <v>44736</v>
      </c>
      <c r="G47" s="190" t="s">
        <v>161</v>
      </c>
      <c r="H47" s="191" t="s">
        <v>162</v>
      </c>
      <c r="I47" s="203">
        <v>0</v>
      </c>
      <c r="J47" s="397">
        <v>1</v>
      </c>
      <c r="K47" s="203">
        <v>0</v>
      </c>
      <c r="L47" s="203">
        <v>0</v>
      </c>
      <c r="M47" s="194">
        <v>0.05</v>
      </c>
      <c r="N47" s="204" t="s">
        <v>277</v>
      </c>
      <c r="O47" s="196" t="s">
        <v>254</v>
      </c>
      <c r="P47" s="197" t="s">
        <v>255</v>
      </c>
      <c r="Q47" s="76"/>
      <c r="R47" s="28"/>
      <c r="S47" s="28"/>
      <c r="T47" s="29"/>
      <c r="U47" s="29"/>
      <c r="V47" s="29"/>
      <c r="W47" s="29"/>
      <c r="X47" s="29"/>
      <c r="Y47" s="29"/>
      <c r="Z47" s="29"/>
      <c r="AA47" s="29"/>
      <c r="AB47" s="29"/>
      <c r="AC47" s="29"/>
    </row>
    <row r="48" spans="1:30" ht="46.5" customHeight="1" x14ac:dyDescent="0.2">
      <c r="A48" s="205">
        <v>42</v>
      </c>
      <c r="B48" s="153" t="s">
        <v>296</v>
      </c>
      <c r="C48" s="218" t="s">
        <v>165</v>
      </c>
      <c r="D48" s="218" t="s">
        <v>297</v>
      </c>
      <c r="E48" s="219">
        <v>44621</v>
      </c>
      <c r="F48" s="220">
        <v>44895</v>
      </c>
      <c r="G48" s="218" t="s">
        <v>167</v>
      </c>
      <c r="H48" s="218" t="s">
        <v>168</v>
      </c>
      <c r="I48" s="221">
        <v>1</v>
      </c>
      <c r="J48" s="221">
        <v>1</v>
      </c>
      <c r="K48" s="518">
        <v>1</v>
      </c>
      <c r="L48" s="221">
        <v>0</v>
      </c>
      <c r="M48" s="196">
        <v>0.05</v>
      </c>
      <c r="N48" s="196" t="s">
        <v>163</v>
      </c>
      <c r="O48" s="196" t="s">
        <v>254</v>
      </c>
      <c r="P48" s="197" t="s">
        <v>255</v>
      </c>
      <c r="Q48" s="76"/>
      <c r="R48" s="28"/>
      <c r="S48" s="28"/>
      <c r="T48" s="29"/>
      <c r="U48" s="29"/>
      <c r="V48" s="29"/>
      <c r="W48" s="29"/>
      <c r="X48" s="29"/>
      <c r="Y48" s="29"/>
      <c r="Z48" s="29"/>
      <c r="AA48" s="29"/>
      <c r="AB48" s="29"/>
      <c r="AC48" s="29"/>
    </row>
    <row r="49" spans="1:30" ht="75.75" customHeight="1" x14ac:dyDescent="0.2">
      <c r="A49" s="405">
        <v>43</v>
      </c>
      <c r="B49" s="608" t="s">
        <v>298</v>
      </c>
      <c r="C49" s="445" t="s">
        <v>299</v>
      </c>
      <c r="D49" s="445" t="s">
        <v>862</v>
      </c>
      <c r="E49" s="463">
        <v>44682</v>
      </c>
      <c r="F49" s="444">
        <v>44926</v>
      </c>
      <c r="G49" s="445" t="s">
        <v>301</v>
      </c>
      <c r="H49" s="445" t="s">
        <v>302</v>
      </c>
      <c r="I49" s="274">
        <v>0</v>
      </c>
      <c r="J49" s="274">
        <v>20</v>
      </c>
      <c r="K49" s="525">
        <v>15</v>
      </c>
      <c r="L49" s="274">
        <v>10</v>
      </c>
      <c r="M49" s="288">
        <v>0.05</v>
      </c>
      <c r="N49" s="288" t="s">
        <v>266</v>
      </c>
      <c r="O49" s="288" t="s">
        <v>254</v>
      </c>
      <c r="P49" s="609" t="s">
        <v>255</v>
      </c>
      <c r="Q49" s="76"/>
      <c r="R49" s="28"/>
      <c r="S49" s="28"/>
      <c r="T49" s="29"/>
      <c r="U49" s="29"/>
      <c r="V49" s="29"/>
      <c r="W49" s="29"/>
      <c r="X49" s="29"/>
      <c r="Y49" s="29"/>
      <c r="Z49" s="29"/>
      <c r="AA49" s="29"/>
      <c r="AB49" s="29"/>
      <c r="AC49" s="29"/>
    </row>
    <row r="50" spans="1:30" ht="30.75" customHeight="1" thickBot="1" x14ac:dyDescent="0.25">
      <c r="A50" s="152"/>
      <c r="B50" s="610" t="s">
        <v>303</v>
      </c>
      <c r="C50" s="611"/>
      <c r="D50" s="611"/>
      <c r="E50" s="612"/>
      <c r="F50" s="612"/>
      <c r="G50" s="613"/>
      <c r="H50" s="613"/>
      <c r="I50" s="614"/>
      <c r="J50" s="614"/>
      <c r="K50" s="614"/>
      <c r="L50" s="614"/>
      <c r="M50" s="615">
        <f>SUM(M38:M49)</f>
        <v>1.0000000000000002</v>
      </c>
      <c r="N50" s="616"/>
      <c r="O50" s="617"/>
      <c r="P50" s="614"/>
      <c r="Q50" s="133"/>
      <c r="R50" s="134"/>
      <c r="S50" s="134"/>
      <c r="W50" s="27"/>
      <c r="AA50" s="4">
        <v>1000000000</v>
      </c>
      <c r="AB50" s="4">
        <v>100000000</v>
      </c>
      <c r="AC50" s="5">
        <f>+AB50/AA50</f>
        <v>0.1</v>
      </c>
    </row>
    <row r="51" spans="1:30" ht="76.5" x14ac:dyDescent="0.2">
      <c r="A51" s="250">
        <v>44</v>
      </c>
      <c r="B51" s="154" t="s">
        <v>304</v>
      </c>
      <c r="C51" s="218" t="s">
        <v>863</v>
      </c>
      <c r="D51" s="218" t="s">
        <v>306</v>
      </c>
      <c r="E51" s="234">
        <v>44578</v>
      </c>
      <c r="F51" s="234">
        <v>44926</v>
      </c>
      <c r="G51" s="229" t="s">
        <v>913</v>
      </c>
      <c r="H51" s="218" t="s">
        <v>307</v>
      </c>
      <c r="I51" s="397">
        <v>8</v>
      </c>
      <c r="J51" s="618">
        <v>6</v>
      </c>
      <c r="K51" s="518">
        <v>7</v>
      </c>
      <c r="L51" s="396">
        <v>15</v>
      </c>
      <c r="M51" s="253">
        <v>0.3</v>
      </c>
      <c r="N51" s="208" t="s">
        <v>135</v>
      </c>
      <c r="O51" s="254" t="s">
        <v>922</v>
      </c>
      <c r="P51" s="255" t="s">
        <v>921</v>
      </c>
      <c r="Q51" s="77"/>
      <c r="R51" s="79"/>
      <c r="S51" s="79"/>
      <c r="T51" s="137"/>
      <c r="U51" s="137"/>
      <c r="V51" s="137"/>
      <c r="W51" s="138"/>
      <c r="X51" s="137"/>
      <c r="Y51" s="137"/>
      <c r="Z51" s="137"/>
      <c r="AA51" s="137"/>
      <c r="AB51" s="137"/>
      <c r="AC51" s="139"/>
      <c r="AD51" s="140"/>
    </row>
    <row r="52" spans="1:30" ht="76.5" x14ac:dyDescent="0.2">
      <c r="A52" s="205">
        <v>45</v>
      </c>
      <c r="B52" s="154" t="s">
        <v>308</v>
      </c>
      <c r="C52" s="218" t="s">
        <v>309</v>
      </c>
      <c r="D52" s="218" t="s">
        <v>310</v>
      </c>
      <c r="E52" s="234">
        <v>44578</v>
      </c>
      <c r="F52" s="234">
        <v>44742</v>
      </c>
      <c r="G52" s="218" t="s">
        <v>311</v>
      </c>
      <c r="H52" s="218" t="s">
        <v>312</v>
      </c>
      <c r="I52" s="397">
        <v>0</v>
      </c>
      <c r="J52" s="397">
        <v>1</v>
      </c>
      <c r="K52" s="397">
        <v>0</v>
      </c>
      <c r="L52" s="397">
        <v>0</v>
      </c>
      <c r="M52" s="224">
        <v>2.3E-2</v>
      </c>
      <c r="N52" s="204" t="s">
        <v>313</v>
      </c>
      <c r="O52" s="254" t="s">
        <v>922</v>
      </c>
      <c r="P52" s="255" t="s">
        <v>921</v>
      </c>
      <c r="Q52" s="77"/>
      <c r="R52" s="79"/>
      <c r="S52" s="79"/>
      <c r="W52" s="27"/>
      <c r="AC52" s="141"/>
      <c r="AD52" s="142"/>
    </row>
    <row r="53" spans="1:30" ht="85.5" customHeight="1" x14ac:dyDescent="0.2">
      <c r="A53" s="205">
        <v>46</v>
      </c>
      <c r="B53" s="153" t="s">
        <v>314</v>
      </c>
      <c r="C53" s="191" t="s">
        <v>315</v>
      </c>
      <c r="D53" s="191" t="s">
        <v>316</v>
      </c>
      <c r="E53" s="198">
        <v>44578</v>
      </c>
      <c r="F53" s="198">
        <v>44926</v>
      </c>
      <c r="G53" s="226" t="s">
        <v>317</v>
      </c>
      <c r="H53" s="191" t="s">
        <v>318</v>
      </c>
      <c r="I53" s="203">
        <v>1</v>
      </c>
      <c r="J53" s="397">
        <v>1</v>
      </c>
      <c r="K53" s="522">
        <v>1</v>
      </c>
      <c r="L53" s="203">
        <v>1</v>
      </c>
      <c r="M53" s="224">
        <v>8.1000000000000003E-2</v>
      </c>
      <c r="N53" s="204" t="s">
        <v>313</v>
      </c>
      <c r="O53" s="254" t="s">
        <v>922</v>
      </c>
      <c r="P53" s="255" t="s">
        <v>921</v>
      </c>
      <c r="Q53" s="77"/>
      <c r="R53" s="79"/>
      <c r="S53" s="79"/>
      <c r="T53" s="143"/>
      <c r="U53" s="143"/>
      <c r="V53" s="143"/>
      <c r="W53" s="144"/>
      <c r="X53" s="143"/>
      <c r="Y53" s="143"/>
      <c r="Z53" s="143"/>
      <c r="AA53" s="143"/>
      <c r="AB53" s="143"/>
      <c r="AC53" s="145"/>
      <c r="AD53" s="146"/>
    </row>
    <row r="54" spans="1:30" s="6" customFormat="1" ht="99.75" customHeight="1" x14ac:dyDescent="0.25">
      <c r="A54" s="205">
        <v>47</v>
      </c>
      <c r="B54" s="154" t="s">
        <v>319</v>
      </c>
      <c r="C54" s="218" t="s">
        <v>320</v>
      </c>
      <c r="D54" s="218" t="s">
        <v>316</v>
      </c>
      <c r="E54" s="234">
        <v>44578</v>
      </c>
      <c r="F54" s="234">
        <v>44926</v>
      </c>
      <c r="G54" s="398" t="s">
        <v>317</v>
      </c>
      <c r="H54" s="218" t="s">
        <v>318</v>
      </c>
      <c r="I54" s="397">
        <v>0</v>
      </c>
      <c r="J54" s="397">
        <v>0</v>
      </c>
      <c r="K54" s="522">
        <v>2</v>
      </c>
      <c r="L54" s="397">
        <v>2</v>
      </c>
      <c r="M54" s="224">
        <v>9.0999999999999998E-2</v>
      </c>
      <c r="N54" s="204" t="s">
        <v>313</v>
      </c>
      <c r="O54" s="254" t="s">
        <v>922</v>
      </c>
      <c r="P54" s="255" t="s">
        <v>921</v>
      </c>
      <c r="Q54" s="135"/>
      <c r="R54" s="136"/>
      <c r="S54" s="136"/>
      <c r="W54" s="25"/>
      <c r="AA54" s="7">
        <v>1000000000</v>
      </c>
      <c r="AB54" s="7">
        <v>100000000</v>
      </c>
      <c r="AC54" s="8">
        <f>+AB54/AA54</f>
        <v>0.1</v>
      </c>
    </row>
    <row r="55" spans="1:30" s="6" customFormat="1" ht="138.75" customHeight="1" x14ac:dyDescent="0.25">
      <c r="A55" s="205">
        <v>48</v>
      </c>
      <c r="B55" s="154" t="s">
        <v>321</v>
      </c>
      <c r="C55" s="229" t="s">
        <v>322</v>
      </c>
      <c r="D55" s="229" t="s">
        <v>323</v>
      </c>
      <c r="E55" s="228">
        <v>44578</v>
      </c>
      <c r="F55" s="228">
        <v>44834</v>
      </c>
      <c r="G55" s="229" t="s">
        <v>324</v>
      </c>
      <c r="H55" s="229" t="s">
        <v>325</v>
      </c>
      <c r="I55" s="230">
        <v>0</v>
      </c>
      <c r="J55" s="230">
        <v>0</v>
      </c>
      <c r="K55" s="607">
        <v>1</v>
      </c>
      <c r="L55" s="230">
        <v>0</v>
      </c>
      <c r="M55" s="224">
        <v>2.3E-2</v>
      </c>
      <c r="N55" s="204" t="s">
        <v>326</v>
      </c>
      <c r="O55" s="254" t="s">
        <v>922</v>
      </c>
      <c r="P55" s="255" t="s">
        <v>921</v>
      </c>
      <c r="Q55" s="78"/>
      <c r="R55" s="18"/>
      <c r="S55" s="18"/>
      <c r="W55" s="25"/>
      <c r="AC55" s="8"/>
    </row>
    <row r="56" spans="1:30" s="6" customFormat="1" ht="105.75" customHeight="1" x14ac:dyDescent="0.25">
      <c r="A56" s="205">
        <v>49</v>
      </c>
      <c r="B56" s="153" t="s">
        <v>327</v>
      </c>
      <c r="C56" s="229" t="s">
        <v>328</v>
      </c>
      <c r="D56" s="229" t="s">
        <v>329</v>
      </c>
      <c r="E56" s="228">
        <v>44578</v>
      </c>
      <c r="F56" s="228">
        <v>44651</v>
      </c>
      <c r="G56" s="229" t="s">
        <v>330</v>
      </c>
      <c r="H56" s="229" t="s">
        <v>331</v>
      </c>
      <c r="I56" s="230">
        <v>1</v>
      </c>
      <c r="J56" s="230">
        <v>0</v>
      </c>
      <c r="K56" s="230">
        <v>0</v>
      </c>
      <c r="L56" s="230">
        <v>0</v>
      </c>
      <c r="M56" s="231">
        <v>2.3E-2</v>
      </c>
      <c r="N56" s="221" t="s">
        <v>313</v>
      </c>
      <c r="O56" s="254" t="s">
        <v>922</v>
      </c>
      <c r="P56" s="255" t="s">
        <v>921</v>
      </c>
      <c r="Q56" s="78"/>
      <c r="R56" s="18"/>
      <c r="S56" s="18"/>
      <c r="W56" s="25"/>
      <c r="AC56" s="8"/>
    </row>
    <row r="57" spans="1:30" ht="89.25" x14ac:dyDescent="0.2">
      <c r="A57" s="205">
        <v>50</v>
      </c>
      <c r="B57" s="153" t="s">
        <v>332</v>
      </c>
      <c r="C57" s="232" t="s">
        <v>333</v>
      </c>
      <c r="D57" s="218" t="s">
        <v>334</v>
      </c>
      <c r="E57" s="198">
        <v>44578</v>
      </c>
      <c r="F57" s="198">
        <v>44926</v>
      </c>
      <c r="G57" s="218" t="s">
        <v>335</v>
      </c>
      <c r="H57" s="218" t="s">
        <v>336</v>
      </c>
      <c r="I57" s="203">
        <v>0</v>
      </c>
      <c r="J57" s="397">
        <v>1</v>
      </c>
      <c r="K57" s="203">
        <v>0</v>
      </c>
      <c r="L57" s="203">
        <v>1</v>
      </c>
      <c r="M57" s="224">
        <v>4.4999999999999998E-2</v>
      </c>
      <c r="N57" s="233" t="s">
        <v>135</v>
      </c>
      <c r="O57" s="254" t="s">
        <v>922</v>
      </c>
      <c r="P57" s="255" t="s">
        <v>921</v>
      </c>
      <c r="Q57" s="77"/>
      <c r="R57" s="79"/>
      <c r="S57" s="79"/>
      <c r="W57" s="27"/>
      <c r="AC57" s="5"/>
    </row>
    <row r="58" spans="1:30" ht="89.25" x14ac:dyDescent="0.2">
      <c r="A58" s="205">
        <v>51</v>
      </c>
      <c r="B58" s="153" t="s">
        <v>337</v>
      </c>
      <c r="C58" s="218" t="s">
        <v>338</v>
      </c>
      <c r="D58" s="191" t="s">
        <v>339</v>
      </c>
      <c r="E58" s="198">
        <v>44578</v>
      </c>
      <c r="F58" s="198">
        <v>44651</v>
      </c>
      <c r="G58" s="226" t="s">
        <v>340</v>
      </c>
      <c r="H58" s="191" t="s">
        <v>341</v>
      </c>
      <c r="I58" s="203">
        <v>1</v>
      </c>
      <c r="J58" s="397">
        <v>0</v>
      </c>
      <c r="K58" s="203">
        <v>0</v>
      </c>
      <c r="L58" s="203">
        <v>0</v>
      </c>
      <c r="M58" s="224">
        <v>2.3E-2</v>
      </c>
      <c r="N58" s="233" t="s">
        <v>135</v>
      </c>
      <c r="O58" s="254" t="s">
        <v>922</v>
      </c>
      <c r="P58" s="255" t="s">
        <v>921</v>
      </c>
      <c r="Q58" s="77"/>
      <c r="R58" s="79"/>
      <c r="S58" s="79"/>
      <c r="W58" s="27"/>
      <c r="AC58" s="5"/>
    </row>
    <row r="59" spans="1:30" ht="140.25" x14ac:dyDescent="0.2">
      <c r="A59" s="205">
        <v>52</v>
      </c>
      <c r="B59" s="154" t="s">
        <v>342</v>
      </c>
      <c r="C59" s="218" t="s">
        <v>343</v>
      </c>
      <c r="D59" s="218" t="s">
        <v>864</v>
      </c>
      <c r="E59" s="234">
        <v>44578</v>
      </c>
      <c r="F59" s="234">
        <v>44834</v>
      </c>
      <c r="G59" s="218" t="s">
        <v>856</v>
      </c>
      <c r="H59" s="218" t="s">
        <v>345</v>
      </c>
      <c r="I59" s="397">
        <v>2</v>
      </c>
      <c r="J59" s="397">
        <v>1</v>
      </c>
      <c r="K59" s="522">
        <v>3</v>
      </c>
      <c r="L59" s="397">
        <v>0</v>
      </c>
      <c r="M59" s="224">
        <v>4.4999999999999998E-2</v>
      </c>
      <c r="N59" s="204" t="s">
        <v>326</v>
      </c>
      <c r="O59" s="254" t="s">
        <v>922</v>
      </c>
      <c r="P59" s="255" t="s">
        <v>921</v>
      </c>
      <c r="Q59" s="77"/>
      <c r="R59" s="79"/>
      <c r="S59" s="79"/>
      <c r="W59" s="27"/>
      <c r="AC59" s="9"/>
    </row>
    <row r="60" spans="1:30" ht="102" x14ac:dyDescent="0.2">
      <c r="A60" s="205">
        <v>53</v>
      </c>
      <c r="B60" s="153" t="s">
        <v>346</v>
      </c>
      <c r="C60" s="191" t="s">
        <v>347</v>
      </c>
      <c r="D60" s="191" t="s">
        <v>348</v>
      </c>
      <c r="E60" s="198">
        <v>44578</v>
      </c>
      <c r="F60" s="198">
        <v>44834</v>
      </c>
      <c r="G60" s="191" t="s">
        <v>349</v>
      </c>
      <c r="H60" s="191" t="s">
        <v>350</v>
      </c>
      <c r="I60" s="203">
        <v>1</v>
      </c>
      <c r="J60" s="397">
        <v>0</v>
      </c>
      <c r="K60" s="522">
        <v>1</v>
      </c>
      <c r="L60" s="203">
        <v>0</v>
      </c>
      <c r="M60" s="224">
        <v>4.4999999999999998E-2</v>
      </c>
      <c r="N60" s="233" t="s">
        <v>135</v>
      </c>
      <c r="O60" s="254" t="s">
        <v>922</v>
      </c>
      <c r="P60" s="255" t="s">
        <v>921</v>
      </c>
      <c r="Q60" s="77"/>
      <c r="R60" s="79"/>
      <c r="S60" s="79"/>
      <c r="W60" s="27"/>
      <c r="AC60" s="9"/>
    </row>
    <row r="61" spans="1:30" ht="111.95" customHeight="1" x14ac:dyDescent="0.2">
      <c r="A61" s="205">
        <v>54</v>
      </c>
      <c r="B61" s="153" t="s">
        <v>351</v>
      </c>
      <c r="C61" s="191" t="s">
        <v>352</v>
      </c>
      <c r="D61" s="191" t="s">
        <v>353</v>
      </c>
      <c r="E61" s="198">
        <v>44578</v>
      </c>
      <c r="F61" s="198">
        <v>44926</v>
      </c>
      <c r="G61" s="191" t="s">
        <v>354</v>
      </c>
      <c r="H61" s="191" t="s">
        <v>355</v>
      </c>
      <c r="I61" s="203">
        <v>0</v>
      </c>
      <c r="J61" s="397">
        <v>1</v>
      </c>
      <c r="K61" s="203">
        <v>0</v>
      </c>
      <c r="L61" s="203">
        <v>1</v>
      </c>
      <c r="M61" s="224">
        <v>4.4999999999999998E-2</v>
      </c>
      <c r="N61" s="204" t="s">
        <v>326</v>
      </c>
      <c r="O61" s="254" t="s">
        <v>922</v>
      </c>
      <c r="P61" s="255" t="s">
        <v>921</v>
      </c>
      <c r="Q61" s="77"/>
      <c r="R61" s="79"/>
      <c r="S61" s="79"/>
      <c r="W61" s="27"/>
      <c r="AC61" s="9"/>
    </row>
    <row r="62" spans="1:30" ht="140.25" x14ac:dyDescent="0.2">
      <c r="A62" s="205">
        <v>55</v>
      </c>
      <c r="B62" s="153" t="s">
        <v>356</v>
      </c>
      <c r="C62" s="191" t="s">
        <v>357</v>
      </c>
      <c r="D62" s="191" t="s">
        <v>358</v>
      </c>
      <c r="E62" s="198">
        <v>44578</v>
      </c>
      <c r="F62" s="198">
        <v>44926</v>
      </c>
      <c r="G62" s="191" t="s">
        <v>359</v>
      </c>
      <c r="H62" s="191" t="s">
        <v>360</v>
      </c>
      <c r="I62" s="203">
        <v>0</v>
      </c>
      <c r="J62" s="397">
        <v>1</v>
      </c>
      <c r="K62" s="203">
        <v>0</v>
      </c>
      <c r="L62" s="203">
        <v>1</v>
      </c>
      <c r="M62" s="224">
        <v>4.4999999999999998E-2</v>
      </c>
      <c r="N62" s="204" t="s">
        <v>326</v>
      </c>
      <c r="O62" s="254" t="s">
        <v>922</v>
      </c>
      <c r="P62" s="255" t="s">
        <v>921</v>
      </c>
      <c r="Q62" s="77"/>
      <c r="R62" s="79"/>
      <c r="S62" s="79"/>
      <c r="W62" s="27"/>
      <c r="AC62" s="9"/>
    </row>
    <row r="63" spans="1:30" ht="127.5" x14ac:dyDescent="0.2">
      <c r="A63" s="205">
        <v>56</v>
      </c>
      <c r="B63" s="153" t="s">
        <v>361</v>
      </c>
      <c r="C63" s="191" t="s">
        <v>362</v>
      </c>
      <c r="D63" s="191" t="s">
        <v>363</v>
      </c>
      <c r="E63" s="198">
        <v>44576</v>
      </c>
      <c r="F63" s="234">
        <v>44773</v>
      </c>
      <c r="G63" s="191" t="s">
        <v>364</v>
      </c>
      <c r="H63" s="191" t="s">
        <v>365</v>
      </c>
      <c r="I63" s="203">
        <v>0</v>
      </c>
      <c r="J63" s="397">
        <v>0</v>
      </c>
      <c r="K63" s="522">
        <v>1</v>
      </c>
      <c r="L63" s="203">
        <v>0</v>
      </c>
      <c r="M63" s="224">
        <v>2.3E-2</v>
      </c>
      <c r="N63" s="204" t="s">
        <v>326</v>
      </c>
      <c r="O63" s="254" t="s">
        <v>922</v>
      </c>
      <c r="P63" s="255" t="s">
        <v>921</v>
      </c>
    </row>
    <row r="64" spans="1:30" ht="51" x14ac:dyDescent="0.2">
      <c r="A64" s="205">
        <v>57</v>
      </c>
      <c r="B64" s="153" t="s">
        <v>366</v>
      </c>
      <c r="C64" s="191" t="s">
        <v>367</v>
      </c>
      <c r="D64" s="191" t="s">
        <v>368</v>
      </c>
      <c r="E64" s="198">
        <v>44576</v>
      </c>
      <c r="F64" s="198">
        <v>44926</v>
      </c>
      <c r="G64" s="191" t="s">
        <v>369</v>
      </c>
      <c r="H64" s="191" t="s">
        <v>370</v>
      </c>
      <c r="I64" s="203">
        <v>0</v>
      </c>
      <c r="J64" s="397">
        <v>1</v>
      </c>
      <c r="K64" s="203">
        <v>0</v>
      </c>
      <c r="L64" s="203">
        <v>1</v>
      </c>
      <c r="M64" s="224">
        <v>4.4999999999999998E-2</v>
      </c>
      <c r="N64" s="204" t="s">
        <v>326</v>
      </c>
      <c r="O64" s="254" t="s">
        <v>922</v>
      </c>
      <c r="P64" s="255" t="s">
        <v>921</v>
      </c>
      <c r="AD64" s="131"/>
    </row>
    <row r="65" spans="1:30" ht="63.75" x14ac:dyDescent="0.2">
      <c r="A65" s="205">
        <v>58</v>
      </c>
      <c r="B65" s="154" t="s">
        <v>371</v>
      </c>
      <c r="C65" s="218" t="s">
        <v>372</v>
      </c>
      <c r="D65" s="218" t="s">
        <v>373</v>
      </c>
      <c r="E65" s="234">
        <v>44576</v>
      </c>
      <c r="F65" s="234">
        <v>44742</v>
      </c>
      <c r="G65" s="218" t="s">
        <v>374</v>
      </c>
      <c r="H65" s="218" t="s">
        <v>375</v>
      </c>
      <c r="I65" s="397">
        <v>0</v>
      </c>
      <c r="J65" s="397">
        <v>1</v>
      </c>
      <c r="K65" s="397">
        <v>0</v>
      </c>
      <c r="L65" s="397">
        <v>0</v>
      </c>
      <c r="M65" s="224">
        <v>2.3E-2</v>
      </c>
      <c r="N65" s="233" t="s">
        <v>135</v>
      </c>
      <c r="O65" s="254" t="s">
        <v>922</v>
      </c>
      <c r="P65" s="255" t="s">
        <v>921</v>
      </c>
      <c r="AD65" s="131"/>
    </row>
    <row r="66" spans="1:30" ht="114.75" x14ac:dyDescent="0.2">
      <c r="A66" s="205">
        <v>59</v>
      </c>
      <c r="B66" s="153" t="s">
        <v>376</v>
      </c>
      <c r="C66" s="191" t="s">
        <v>866</v>
      </c>
      <c r="D66" s="191" t="s">
        <v>865</v>
      </c>
      <c r="E66" s="198">
        <v>44576</v>
      </c>
      <c r="F66" s="198">
        <v>44926</v>
      </c>
      <c r="G66" s="226" t="s">
        <v>379</v>
      </c>
      <c r="H66" s="191" t="s">
        <v>380</v>
      </c>
      <c r="I66" s="203">
        <v>0</v>
      </c>
      <c r="J66" s="397">
        <v>0</v>
      </c>
      <c r="K66" s="522">
        <v>1</v>
      </c>
      <c r="L66" s="203">
        <v>1</v>
      </c>
      <c r="M66" s="224">
        <v>4.4999999999999998E-2</v>
      </c>
      <c r="N66" s="204" t="s">
        <v>326</v>
      </c>
      <c r="O66" s="254" t="s">
        <v>922</v>
      </c>
      <c r="P66" s="255" t="s">
        <v>921</v>
      </c>
      <c r="AD66" s="131"/>
    </row>
    <row r="67" spans="1:30" ht="99" customHeight="1" x14ac:dyDescent="0.2">
      <c r="A67" s="205">
        <v>60</v>
      </c>
      <c r="B67" s="153" t="s">
        <v>381</v>
      </c>
      <c r="C67" s="218" t="s">
        <v>382</v>
      </c>
      <c r="D67" s="218" t="s">
        <v>160</v>
      </c>
      <c r="E67" s="198">
        <v>44564</v>
      </c>
      <c r="F67" s="202">
        <v>44712</v>
      </c>
      <c r="G67" s="218" t="s">
        <v>161</v>
      </c>
      <c r="H67" s="218" t="s">
        <v>162</v>
      </c>
      <c r="I67" s="203">
        <v>0</v>
      </c>
      <c r="J67" s="397">
        <v>1</v>
      </c>
      <c r="K67" s="203">
        <v>0</v>
      </c>
      <c r="L67" s="203">
        <v>0</v>
      </c>
      <c r="M67" s="224">
        <v>2.3E-2</v>
      </c>
      <c r="N67" s="204" t="s">
        <v>163</v>
      </c>
      <c r="O67" s="254" t="s">
        <v>922</v>
      </c>
      <c r="P67" s="255" t="s">
        <v>921</v>
      </c>
      <c r="AD67" s="131"/>
    </row>
    <row r="68" spans="1:30" ht="63.75" customHeight="1" x14ac:dyDescent="0.2">
      <c r="A68" s="205">
        <v>61</v>
      </c>
      <c r="B68" s="153" t="s">
        <v>383</v>
      </c>
      <c r="C68" s="218" t="s">
        <v>165</v>
      </c>
      <c r="D68" s="218" t="s">
        <v>297</v>
      </c>
      <c r="E68" s="219">
        <v>44621</v>
      </c>
      <c r="F68" s="220">
        <v>44895</v>
      </c>
      <c r="G68" s="218" t="s">
        <v>167</v>
      </c>
      <c r="H68" s="218" t="s">
        <v>168</v>
      </c>
      <c r="I68" s="221">
        <v>1</v>
      </c>
      <c r="J68" s="221">
        <v>1</v>
      </c>
      <c r="K68" s="518">
        <v>1</v>
      </c>
      <c r="L68" s="221">
        <v>0</v>
      </c>
      <c r="M68" s="196">
        <v>0.05</v>
      </c>
      <c r="N68" s="196" t="s">
        <v>163</v>
      </c>
      <c r="O68" s="254" t="s">
        <v>922</v>
      </c>
      <c r="P68" s="255" t="s">
        <v>921</v>
      </c>
      <c r="AD68" s="131"/>
    </row>
    <row r="69" spans="1:30" ht="36.75" customHeight="1" x14ac:dyDescent="0.2">
      <c r="A69" s="619"/>
      <c r="B69" s="620" t="s">
        <v>384</v>
      </c>
      <c r="C69" s="621"/>
      <c r="D69" s="621"/>
      <c r="E69" s="622"/>
      <c r="F69" s="622"/>
      <c r="G69" s="623"/>
      <c r="H69" s="623"/>
      <c r="I69" s="531"/>
      <c r="J69" s="531"/>
      <c r="K69" s="531"/>
      <c r="L69" s="531"/>
      <c r="M69" s="624">
        <f>SUM(M51:M68)</f>
        <v>0.99800000000000044</v>
      </c>
      <c r="N69" s="625"/>
      <c r="O69" s="626"/>
      <c r="P69" s="627"/>
      <c r="AD69" s="131"/>
    </row>
    <row r="70" spans="1:30" ht="38.25" x14ac:dyDescent="0.2">
      <c r="A70" s="628">
        <v>32</v>
      </c>
      <c r="B70" s="153" t="s">
        <v>385</v>
      </c>
      <c r="C70" s="191" t="s">
        <v>386</v>
      </c>
      <c r="D70" s="191" t="s">
        <v>387</v>
      </c>
      <c r="E70" s="260">
        <v>44593</v>
      </c>
      <c r="F70" s="260">
        <v>44742</v>
      </c>
      <c r="G70" s="191" t="s">
        <v>388</v>
      </c>
      <c r="H70" s="191" t="s">
        <v>389</v>
      </c>
      <c r="I70" s="203">
        <v>0</v>
      </c>
      <c r="J70" s="397">
        <v>1</v>
      </c>
      <c r="K70" s="204">
        <v>0</v>
      </c>
      <c r="L70" s="203">
        <v>0</v>
      </c>
      <c r="M70" s="194">
        <v>0.05</v>
      </c>
      <c r="N70" s="204" t="s">
        <v>163</v>
      </c>
      <c r="O70" s="221" t="s">
        <v>924</v>
      </c>
      <c r="P70" s="221" t="s">
        <v>923</v>
      </c>
    </row>
    <row r="71" spans="1:30" ht="77.25" customHeight="1" x14ac:dyDescent="0.2">
      <c r="A71" s="628">
        <v>63</v>
      </c>
      <c r="B71" s="153" t="s">
        <v>390</v>
      </c>
      <c r="C71" s="191" t="s">
        <v>391</v>
      </c>
      <c r="D71" s="191" t="s">
        <v>392</v>
      </c>
      <c r="E71" s="260">
        <v>44593</v>
      </c>
      <c r="F71" s="260">
        <v>44742</v>
      </c>
      <c r="G71" s="191" t="s">
        <v>393</v>
      </c>
      <c r="H71" s="191" t="s">
        <v>394</v>
      </c>
      <c r="I71" s="203">
        <v>1</v>
      </c>
      <c r="J71" s="397">
        <v>1</v>
      </c>
      <c r="K71" s="203">
        <v>0</v>
      </c>
      <c r="L71" s="204">
        <v>0</v>
      </c>
      <c r="M71" s="194">
        <v>0.05</v>
      </c>
      <c r="N71" s="204" t="s">
        <v>163</v>
      </c>
      <c r="O71" s="221" t="s">
        <v>924</v>
      </c>
      <c r="P71" s="221" t="s">
        <v>923</v>
      </c>
    </row>
    <row r="72" spans="1:30" ht="63.75" x14ac:dyDescent="0.2">
      <c r="A72" s="628">
        <v>64</v>
      </c>
      <c r="B72" s="154" t="s">
        <v>395</v>
      </c>
      <c r="C72" s="218" t="s">
        <v>396</v>
      </c>
      <c r="D72" s="629" t="s">
        <v>397</v>
      </c>
      <c r="E72" s="371">
        <v>44593</v>
      </c>
      <c r="F72" s="371">
        <v>44895</v>
      </c>
      <c r="G72" s="191" t="s">
        <v>398</v>
      </c>
      <c r="H72" s="191" t="s">
        <v>399</v>
      </c>
      <c r="I72" s="203">
        <v>1</v>
      </c>
      <c r="J72" s="397">
        <v>1</v>
      </c>
      <c r="K72" s="518">
        <v>1</v>
      </c>
      <c r="L72" s="203">
        <v>0</v>
      </c>
      <c r="M72" s="194">
        <v>0.1</v>
      </c>
      <c r="N72" s="204" t="s">
        <v>163</v>
      </c>
      <c r="O72" s="221" t="s">
        <v>924</v>
      </c>
      <c r="P72" s="221" t="s">
        <v>923</v>
      </c>
    </row>
    <row r="73" spans="1:30" ht="38.25" x14ac:dyDescent="0.2">
      <c r="A73" s="628">
        <v>65</v>
      </c>
      <c r="B73" s="153" t="s">
        <v>400</v>
      </c>
      <c r="C73" s="191" t="s">
        <v>401</v>
      </c>
      <c r="D73" s="191" t="s">
        <v>402</v>
      </c>
      <c r="E73" s="260">
        <v>44593</v>
      </c>
      <c r="F73" s="260">
        <v>44650</v>
      </c>
      <c r="G73" s="191" t="s">
        <v>403</v>
      </c>
      <c r="H73" s="191" t="s">
        <v>389</v>
      </c>
      <c r="I73" s="203">
        <v>1</v>
      </c>
      <c r="J73" s="397">
        <v>0</v>
      </c>
      <c r="K73" s="203">
        <v>0</v>
      </c>
      <c r="L73" s="203">
        <v>0</v>
      </c>
      <c r="M73" s="194">
        <v>0.1</v>
      </c>
      <c r="N73" s="204" t="s">
        <v>240</v>
      </c>
      <c r="O73" s="221" t="s">
        <v>924</v>
      </c>
      <c r="P73" s="221" t="s">
        <v>923</v>
      </c>
    </row>
    <row r="74" spans="1:30" ht="114.75" x14ac:dyDescent="0.2">
      <c r="A74" s="628">
        <v>66</v>
      </c>
      <c r="B74" s="153" t="s">
        <v>404</v>
      </c>
      <c r="C74" s="191" t="s">
        <v>405</v>
      </c>
      <c r="D74" s="191" t="s">
        <v>406</v>
      </c>
      <c r="E74" s="260">
        <v>44593</v>
      </c>
      <c r="F74" s="260">
        <v>44910</v>
      </c>
      <c r="G74" s="191" t="s">
        <v>407</v>
      </c>
      <c r="H74" s="227" t="s">
        <v>408</v>
      </c>
      <c r="I74" s="203">
        <v>1</v>
      </c>
      <c r="J74" s="397">
        <v>1</v>
      </c>
      <c r="K74" s="522">
        <v>1</v>
      </c>
      <c r="L74" s="203">
        <v>1</v>
      </c>
      <c r="M74" s="194">
        <v>0.1</v>
      </c>
      <c r="N74" s="204" t="s">
        <v>163</v>
      </c>
      <c r="O74" s="221" t="s">
        <v>924</v>
      </c>
      <c r="P74" s="221" t="s">
        <v>923</v>
      </c>
    </row>
    <row r="75" spans="1:30" ht="136.5" customHeight="1" x14ac:dyDescent="0.2">
      <c r="A75" s="628">
        <v>67</v>
      </c>
      <c r="B75" s="153" t="s">
        <v>409</v>
      </c>
      <c r="C75" s="191" t="s">
        <v>410</v>
      </c>
      <c r="D75" s="191" t="s">
        <v>411</v>
      </c>
      <c r="E75" s="260">
        <v>44593</v>
      </c>
      <c r="F75" s="260">
        <v>44742</v>
      </c>
      <c r="G75" s="191" t="s">
        <v>412</v>
      </c>
      <c r="H75" s="191" t="s">
        <v>413</v>
      </c>
      <c r="I75" s="203">
        <v>0</v>
      </c>
      <c r="J75" s="397">
        <v>1</v>
      </c>
      <c r="K75" s="203">
        <v>0</v>
      </c>
      <c r="L75" s="203">
        <v>0</v>
      </c>
      <c r="M75" s="194">
        <v>0.1</v>
      </c>
      <c r="N75" s="204" t="s">
        <v>240</v>
      </c>
      <c r="O75" s="221" t="s">
        <v>924</v>
      </c>
      <c r="P75" s="221" t="s">
        <v>923</v>
      </c>
    </row>
    <row r="76" spans="1:30" ht="89.25" x14ac:dyDescent="0.2">
      <c r="A76" s="628">
        <v>68</v>
      </c>
      <c r="B76" s="153" t="s">
        <v>414</v>
      </c>
      <c r="C76" s="191" t="s">
        <v>415</v>
      </c>
      <c r="D76" s="191" t="s">
        <v>416</v>
      </c>
      <c r="E76" s="260">
        <v>44593</v>
      </c>
      <c r="F76" s="260">
        <v>44742</v>
      </c>
      <c r="G76" s="191" t="s">
        <v>417</v>
      </c>
      <c r="H76" s="227" t="s">
        <v>418</v>
      </c>
      <c r="I76" s="203">
        <v>0</v>
      </c>
      <c r="J76" s="397">
        <v>1</v>
      </c>
      <c r="K76" s="203">
        <v>0</v>
      </c>
      <c r="L76" s="203">
        <v>0</v>
      </c>
      <c r="M76" s="194">
        <v>0.1</v>
      </c>
      <c r="N76" s="204" t="s">
        <v>163</v>
      </c>
      <c r="O76" s="221" t="s">
        <v>924</v>
      </c>
      <c r="P76" s="221" t="s">
        <v>923</v>
      </c>
    </row>
    <row r="77" spans="1:30" ht="38.25" x14ac:dyDescent="0.2">
      <c r="A77" s="628">
        <v>69</v>
      </c>
      <c r="B77" s="153" t="s">
        <v>419</v>
      </c>
      <c r="C77" s="191" t="s">
        <v>420</v>
      </c>
      <c r="D77" s="191" t="s">
        <v>421</v>
      </c>
      <c r="E77" s="260">
        <v>44593</v>
      </c>
      <c r="F77" s="630">
        <v>44681</v>
      </c>
      <c r="G77" s="218" t="s">
        <v>422</v>
      </c>
      <c r="H77" s="191" t="s">
        <v>423</v>
      </c>
      <c r="I77" s="221">
        <v>0</v>
      </c>
      <c r="J77" s="397">
        <v>1</v>
      </c>
      <c r="K77" s="221">
        <v>0</v>
      </c>
      <c r="L77" s="221">
        <v>0</v>
      </c>
      <c r="M77" s="194">
        <v>0.1</v>
      </c>
      <c r="N77" s="204" t="s">
        <v>163</v>
      </c>
      <c r="O77" s="221" t="s">
        <v>924</v>
      </c>
      <c r="P77" s="221" t="s">
        <v>923</v>
      </c>
    </row>
    <row r="78" spans="1:30" ht="114.75" x14ac:dyDescent="0.2">
      <c r="A78" s="628">
        <v>70</v>
      </c>
      <c r="B78" s="153" t="s">
        <v>424</v>
      </c>
      <c r="C78" s="191" t="s">
        <v>425</v>
      </c>
      <c r="D78" s="191" t="s">
        <v>426</v>
      </c>
      <c r="E78" s="198">
        <v>44593</v>
      </c>
      <c r="F78" s="189">
        <v>44895</v>
      </c>
      <c r="G78" s="191" t="s">
        <v>427</v>
      </c>
      <c r="H78" s="191" t="s">
        <v>428</v>
      </c>
      <c r="I78" s="203">
        <v>0</v>
      </c>
      <c r="J78" s="397">
        <v>0</v>
      </c>
      <c r="K78" s="203">
        <v>0</v>
      </c>
      <c r="L78" s="203">
        <v>30</v>
      </c>
      <c r="M78" s="194">
        <v>0.1</v>
      </c>
      <c r="N78" s="204" t="s">
        <v>240</v>
      </c>
      <c r="O78" s="221" t="s">
        <v>924</v>
      </c>
      <c r="P78" s="221" t="s">
        <v>923</v>
      </c>
    </row>
    <row r="79" spans="1:30" ht="167.1" customHeight="1" x14ac:dyDescent="0.2">
      <c r="A79" s="628">
        <v>71</v>
      </c>
      <c r="B79" s="153" t="s">
        <v>429</v>
      </c>
      <c r="C79" s="191" t="s">
        <v>430</v>
      </c>
      <c r="D79" s="191" t="s">
        <v>431</v>
      </c>
      <c r="E79" s="198">
        <v>44593</v>
      </c>
      <c r="F79" s="189">
        <v>44895</v>
      </c>
      <c r="G79" s="191" t="s">
        <v>432</v>
      </c>
      <c r="H79" s="191" t="s">
        <v>433</v>
      </c>
      <c r="I79" s="203">
        <v>0</v>
      </c>
      <c r="J79" s="397">
        <v>0</v>
      </c>
      <c r="K79" s="203">
        <v>0</v>
      </c>
      <c r="L79" s="203">
        <v>1</v>
      </c>
      <c r="M79" s="194">
        <v>0.1</v>
      </c>
      <c r="N79" s="204" t="s">
        <v>240</v>
      </c>
      <c r="O79" s="221" t="s">
        <v>924</v>
      </c>
      <c r="P79" s="221" t="s">
        <v>923</v>
      </c>
    </row>
    <row r="80" spans="1:30" ht="130.5" customHeight="1" x14ac:dyDescent="0.2">
      <c r="A80" s="628">
        <v>72</v>
      </c>
      <c r="B80" s="153" t="s">
        <v>434</v>
      </c>
      <c r="C80" s="191" t="s">
        <v>435</v>
      </c>
      <c r="D80" s="191" t="s">
        <v>436</v>
      </c>
      <c r="E80" s="198">
        <v>44593</v>
      </c>
      <c r="F80" s="198">
        <v>44712</v>
      </c>
      <c r="G80" s="191" t="s">
        <v>437</v>
      </c>
      <c r="H80" s="191" t="s">
        <v>438</v>
      </c>
      <c r="I80" s="203">
        <v>0</v>
      </c>
      <c r="J80" s="397">
        <v>6</v>
      </c>
      <c r="K80" s="204">
        <v>0</v>
      </c>
      <c r="L80" s="203">
        <v>0</v>
      </c>
      <c r="M80" s="194">
        <v>0.05</v>
      </c>
      <c r="N80" s="204" t="s">
        <v>163</v>
      </c>
      <c r="O80" s="221" t="s">
        <v>924</v>
      </c>
      <c r="P80" s="221" t="s">
        <v>923</v>
      </c>
    </row>
    <row r="81" spans="1:30" ht="130.5" customHeight="1" x14ac:dyDescent="0.2">
      <c r="A81" s="628">
        <v>73</v>
      </c>
      <c r="B81" s="153" t="s">
        <v>439</v>
      </c>
      <c r="C81" s="218" t="s">
        <v>165</v>
      </c>
      <c r="D81" s="218" t="s">
        <v>297</v>
      </c>
      <c r="E81" s="219">
        <v>44621</v>
      </c>
      <c r="F81" s="220">
        <v>44895</v>
      </c>
      <c r="G81" s="218" t="s">
        <v>167</v>
      </c>
      <c r="H81" s="218" t="s">
        <v>168</v>
      </c>
      <c r="I81" s="221">
        <v>1</v>
      </c>
      <c r="J81" s="221">
        <v>1</v>
      </c>
      <c r="K81" s="518">
        <v>1</v>
      </c>
      <c r="L81" s="221">
        <v>0</v>
      </c>
      <c r="M81" s="196">
        <v>0.05</v>
      </c>
      <c r="N81" s="196" t="s">
        <v>163</v>
      </c>
      <c r="O81" s="221" t="s">
        <v>924</v>
      </c>
      <c r="P81" s="221" t="s">
        <v>923</v>
      </c>
    </row>
    <row r="82" spans="1:30" ht="27.75" customHeight="1" thickBot="1" x14ac:dyDescent="0.25">
      <c r="A82" s="152"/>
      <c r="B82" s="620" t="s">
        <v>303</v>
      </c>
      <c r="C82" s="621"/>
      <c r="D82" s="621"/>
      <c r="E82" s="622"/>
      <c r="F82" s="622"/>
      <c r="G82" s="623"/>
      <c r="H82" s="623"/>
      <c r="I82" s="531"/>
      <c r="J82" s="531"/>
      <c r="K82" s="531"/>
      <c r="L82" s="531"/>
      <c r="M82" s="624">
        <f>SUM(M70:M81)</f>
        <v>1</v>
      </c>
      <c r="N82" s="625"/>
      <c r="O82" s="626"/>
      <c r="P82" s="627"/>
    </row>
    <row r="83" spans="1:30" ht="38.25" x14ac:dyDescent="0.2">
      <c r="A83" s="205">
        <v>74</v>
      </c>
      <c r="B83" s="153" t="s">
        <v>440</v>
      </c>
      <c r="C83" s="218" t="s">
        <v>441</v>
      </c>
      <c r="D83" s="218" t="s">
        <v>442</v>
      </c>
      <c r="E83" s="219">
        <v>44575</v>
      </c>
      <c r="F83" s="219">
        <v>44681</v>
      </c>
      <c r="G83" s="218" t="s">
        <v>443</v>
      </c>
      <c r="H83" s="218" t="s">
        <v>444</v>
      </c>
      <c r="I83" s="221">
        <v>0</v>
      </c>
      <c r="J83" s="221">
        <v>1</v>
      </c>
      <c r="K83" s="221">
        <v>0</v>
      </c>
      <c r="L83" s="221">
        <v>0</v>
      </c>
      <c r="M83" s="196">
        <v>0.1</v>
      </c>
      <c r="N83" s="196" t="s">
        <v>445</v>
      </c>
      <c r="O83" s="221" t="s">
        <v>446</v>
      </c>
      <c r="P83" s="221" t="s">
        <v>447</v>
      </c>
    </row>
    <row r="84" spans="1:30" ht="63.75" x14ac:dyDescent="0.2">
      <c r="A84" s="205">
        <v>75</v>
      </c>
      <c r="B84" s="153" t="s">
        <v>448</v>
      </c>
      <c r="C84" s="218" t="s">
        <v>449</v>
      </c>
      <c r="D84" s="218" t="s">
        <v>450</v>
      </c>
      <c r="E84" s="219">
        <v>44564</v>
      </c>
      <c r="F84" s="219">
        <v>44651</v>
      </c>
      <c r="G84" s="218" t="s">
        <v>451</v>
      </c>
      <c r="H84" s="218" t="s">
        <v>452</v>
      </c>
      <c r="I84" s="221">
        <v>1</v>
      </c>
      <c r="J84" s="221">
        <v>0</v>
      </c>
      <c r="K84" s="221">
        <v>0</v>
      </c>
      <c r="L84" s="221">
        <v>0</v>
      </c>
      <c r="M84" s="196">
        <v>0.1</v>
      </c>
      <c r="N84" s="196" t="s">
        <v>445</v>
      </c>
      <c r="O84" s="221" t="s">
        <v>446</v>
      </c>
      <c r="P84" s="221" t="s">
        <v>447</v>
      </c>
    </row>
    <row r="85" spans="1:30" ht="51" x14ac:dyDescent="0.2">
      <c r="A85" s="205">
        <v>76</v>
      </c>
      <c r="B85" s="153" t="s">
        <v>453</v>
      </c>
      <c r="C85" s="218" t="s">
        <v>454</v>
      </c>
      <c r="D85" s="218" t="s">
        <v>455</v>
      </c>
      <c r="E85" s="219">
        <v>44564</v>
      </c>
      <c r="F85" s="219">
        <v>44926</v>
      </c>
      <c r="G85" s="218" t="s">
        <v>456</v>
      </c>
      <c r="H85" s="218" t="s">
        <v>457</v>
      </c>
      <c r="I85" s="221">
        <v>0</v>
      </c>
      <c r="J85" s="221">
        <v>1</v>
      </c>
      <c r="K85" s="221">
        <v>0</v>
      </c>
      <c r="L85" s="221">
        <v>1</v>
      </c>
      <c r="M85" s="196">
        <v>0.05</v>
      </c>
      <c r="N85" s="196" t="s">
        <v>445</v>
      </c>
      <c r="O85" s="221" t="s">
        <v>446</v>
      </c>
      <c r="P85" s="221" t="s">
        <v>447</v>
      </c>
    </row>
    <row r="86" spans="1:30" ht="106.5" customHeight="1" x14ac:dyDescent="0.2">
      <c r="A86" s="205">
        <v>77</v>
      </c>
      <c r="B86" s="153" t="s">
        <v>458</v>
      </c>
      <c r="C86" s="218" t="s">
        <v>459</v>
      </c>
      <c r="D86" s="218" t="s">
        <v>460</v>
      </c>
      <c r="E86" s="219">
        <v>44593</v>
      </c>
      <c r="F86" s="219">
        <v>44651</v>
      </c>
      <c r="G86" s="218" t="s">
        <v>461</v>
      </c>
      <c r="H86" s="218" t="s">
        <v>462</v>
      </c>
      <c r="I86" s="221">
        <v>1</v>
      </c>
      <c r="J86" s="221">
        <v>0</v>
      </c>
      <c r="K86" s="221">
        <v>0</v>
      </c>
      <c r="L86" s="221">
        <v>0</v>
      </c>
      <c r="M86" s="196">
        <v>0.1</v>
      </c>
      <c r="N86" s="196" t="s">
        <v>463</v>
      </c>
      <c r="O86" s="221" t="s">
        <v>464</v>
      </c>
      <c r="P86" s="221" t="s">
        <v>465</v>
      </c>
    </row>
    <row r="87" spans="1:30" ht="57.75" customHeight="1" x14ac:dyDescent="0.2">
      <c r="A87" s="205">
        <v>78</v>
      </c>
      <c r="B87" s="153" t="s">
        <v>466</v>
      </c>
      <c r="C87" s="218" t="s">
        <v>147</v>
      </c>
      <c r="D87" s="218" t="s">
        <v>467</v>
      </c>
      <c r="E87" s="219">
        <v>44564</v>
      </c>
      <c r="F87" s="219">
        <v>44620</v>
      </c>
      <c r="G87" s="218" t="s">
        <v>468</v>
      </c>
      <c r="H87" s="218" t="s">
        <v>469</v>
      </c>
      <c r="I87" s="221">
        <v>1</v>
      </c>
      <c r="J87" s="221">
        <v>0</v>
      </c>
      <c r="K87" s="221">
        <v>0</v>
      </c>
      <c r="L87" s="221">
        <v>0</v>
      </c>
      <c r="M87" s="196">
        <v>0.05</v>
      </c>
      <c r="N87" s="196" t="s">
        <v>463</v>
      </c>
      <c r="O87" s="221" t="s">
        <v>464</v>
      </c>
      <c r="P87" s="221" t="s">
        <v>465</v>
      </c>
    </row>
    <row r="88" spans="1:30" ht="89.25" x14ac:dyDescent="0.2">
      <c r="A88" s="205">
        <v>79</v>
      </c>
      <c r="B88" s="154" t="s">
        <v>470</v>
      </c>
      <c r="C88" s="218" t="s">
        <v>459</v>
      </c>
      <c r="D88" s="218" t="s">
        <v>471</v>
      </c>
      <c r="E88" s="219">
        <v>44683</v>
      </c>
      <c r="F88" s="219">
        <v>44742</v>
      </c>
      <c r="G88" s="218" t="s">
        <v>472</v>
      </c>
      <c r="H88" s="218" t="s">
        <v>473</v>
      </c>
      <c r="I88" s="221">
        <v>0</v>
      </c>
      <c r="J88" s="221">
        <v>1</v>
      </c>
      <c r="K88" s="221">
        <v>0</v>
      </c>
      <c r="L88" s="221">
        <v>0</v>
      </c>
      <c r="M88" s="196">
        <v>0.05</v>
      </c>
      <c r="N88" s="196" t="s">
        <v>463</v>
      </c>
      <c r="O88" s="221" t="s">
        <v>464</v>
      </c>
      <c r="P88" s="221" t="s">
        <v>465</v>
      </c>
    </row>
    <row r="89" spans="1:30" ht="78" customHeight="1" x14ac:dyDescent="0.2">
      <c r="A89" s="205">
        <v>80</v>
      </c>
      <c r="B89" s="153" t="s">
        <v>474</v>
      </c>
      <c r="C89" s="218" t="s">
        <v>475</v>
      </c>
      <c r="D89" s="218" t="s">
        <v>476</v>
      </c>
      <c r="E89" s="219">
        <v>44594</v>
      </c>
      <c r="F89" s="219">
        <v>44712</v>
      </c>
      <c r="G89" s="218" t="s">
        <v>477</v>
      </c>
      <c r="H89" s="218" t="s">
        <v>478</v>
      </c>
      <c r="I89" s="221">
        <v>0</v>
      </c>
      <c r="J89" s="221">
        <v>1</v>
      </c>
      <c r="K89" s="221">
        <v>0</v>
      </c>
      <c r="L89" s="221">
        <v>0</v>
      </c>
      <c r="M89" s="196">
        <v>0.05</v>
      </c>
      <c r="N89" s="307" t="s">
        <v>163</v>
      </c>
      <c r="O89" s="221" t="s">
        <v>479</v>
      </c>
      <c r="P89" s="221" t="s">
        <v>480</v>
      </c>
    </row>
    <row r="90" spans="1:30" ht="153" customHeight="1" x14ac:dyDescent="0.2">
      <c r="A90" s="205">
        <v>81</v>
      </c>
      <c r="B90" s="153" t="s">
        <v>481</v>
      </c>
      <c r="C90" s="218" t="s">
        <v>482</v>
      </c>
      <c r="D90" s="218" t="s">
        <v>483</v>
      </c>
      <c r="E90" s="219">
        <v>44696</v>
      </c>
      <c r="F90" s="219">
        <v>44742</v>
      </c>
      <c r="G90" s="218" t="s">
        <v>484</v>
      </c>
      <c r="H90" s="218" t="s">
        <v>485</v>
      </c>
      <c r="I90" s="221">
        <v>0</v>
      </c>
      <c r="J90" s="221">
        <v>1</v>
      </c>
      <c r="K90" s="221">
        <v>0</v>
      </c>
      <c r="L90" s="221">
        <v>0</v>
      </c>
      <c r="M90" s="196">
        <v>0.05</v>
      </c>
      <c r="N90" s="196" t="s">
        <v>163</v>
      </c>
      <c r="O90" s="221" t="s">
        <v>479</v>
      </c>
      <c r="P90" s="221" t="s">
        <v>480</v>
      </c>
    </row>
    <row r="91" spans="1:30" ht="138.75" customHeight="1" x14ac:dyDescent="0.2">
      <c r="A91" s="205">
        <v>82</v>
      </c>
      <c r="B91" s="153" t="s">
        <v>486</v>
      </c>
      <c r="C91" s="191" t="s">
        <v>487</v>
      </c>
      <c r="D91" s="191" t="s">
        <v>488</v>
      </c>
      <c r="E91" s="189">
        <v>44593</v>
      </c>
      <c r="F91" s="189">
        <v>44926</v>
      </c>
      <c r="G91" s="191" t="s">
        <v>489</v>
      </c>
      <c r="H91" s="191" t="s">
        <v>490</v>
      </c>
      <c r="I91" s="204">
        <v>3</v>
      </c>
      <c r="J91" s="221">
        <v>3</v>
      </c>
      <c r="K91" s="518">
        <v>3</v>
      </c>
      <c r="L91" s="310">
        <v>4</v>
      </c>
      <c r="M91" s="196">
        <v>0.1</v>
      </c>
      <c r="N91" s="204" t="s">
        <v>491</v>
      </c>
      <c r="O91" s="221" t="s">
        <v>492</v>
      </c>
      <c r="P91" s="221" t="s">
        <v>493</v>
      </c>
    </row>
    <row r="92" spans="1:30" ht="63.75" x14ac:dyDescent="0.2">
      <c r="A92" s="205">
        <v>83</v>
      </c>
      <c r="B92" s="153" t="s">
        <v>494</v>
      </c>
      <c r="C92" s="218" t="s">
        <v>495</v>
      </c>
      <c r="D92" s="218" t="s">
        <v>496</v>
      </c>
      <c r="E92" s="219">
        <v>44593</v>
      </c>
      <c r="F92" s="219">
        <v>44926</v>
      </c>
      <c r="G92" s="218" t="s">
        <v>497</v>
      </c>
      <c r="H92" s="218" t="s">
        <v>498</v>
      </c>
      <c r="I92" s="368">
        <v>0.25</v>
      </c>
      <c r="J92" s="368">
        <v>0.25</v>
      </c>
      <c r="K92" s="631">
        <v>0.25</v>
      </c>
      <c r="L92" s="368">
        <v>0.25</v>
      </c>
      <c r="M92" s="196">
        <v>0.1</v>
      </c>
      <c r="N92" s="196" t="s">
        <v>499</v>
      </c>
      <c r="O92" s="221" t="s">
        <v>500</v>
      </c>
      <c r="P92" s="221" t="s">
        <v>501</v>
      </c>
    </row>
    <row r="93" spans="1:30" ht="63.75" x14ac:dyDescent="0.2">
      <c r="A93" s="205">
        <v>84</v>
      </c>
      <c r="B93" s="153" t="s">
        <v>502</v>
      </c>
      <c r="C93" s="218" t="s">
        <v>503</v>
      </c>
      <c r="D93" s="218" t="s">
        <v>504</v>
      </c>
      <c r="E93" s="219">
        <v>44593</v>
      </c>
      <c r="F93" s="219">
        <v>44895</v>
      </c>
      <c r="G93" s="218" t="s">
        <v>505</v>
      </c>
      <c r="H93" s="218" t="s">
        <v>498</v>
      </c>
      <c r="I93" s="368">
        <v>0</v>
      </c>
      <c r="J93" s="368">
        <v>0.5</v>
      </c>
      <c r="K93" s="631">
        <v>0.5</v>
      </c>
      <c r="L93" s="221">
        <v>0</v>
      </c>
      <c r="M93" s="196">
        <v>0.1</v>
      </c>
      <c r="N93" s="196" t="s">
        <v>499</v>
      </c>
      <c r="O93" s="221" t="s">
        <v>500</v>
      </c>
      <c r="P93" s="221" t="s">
        <v>501</v>
      </c>
    </row>
    <row r="94" spans="1:30" ht="99" customHeight="1" x14ac:dyDescent="0.2">
      <c r="A94" s="205">
        <v>85</v>
      </c>
      <c r="B94" s="153" t="s">
        <v>506</v>
      </c>
      <c r="C94" s="191" t="s">
        <v>507</v>
      </c>
      <c r="D94" s="191" t="s">
        <v>160</v>
      </c>
      <c r="E94" s="189">
        <v>44593</v>
      </c>
      <c r="F94" s="202">
        <v>44712</v>
      </c>
      <c r="G94" s="191" t="s">
        <v>161</v>
      </c>
      <c r="H94" s="191" t="s">
        <v>162</v>
      </c>
      <c r="I94" s="204">
        <v>0</v>
      </c>
      <c r="J94" s="221">
        <v>1</v>
      </c>
      <c r="K94" s="204">
        <v>0</v>
      </c>
      <c r="L94" s="204">
        <v>0</v>
      </c>
      <c r="M94" s="196">
        <v>0.05</v>
      </c>
      <c r="N94" s="196" t="s">
        <v>163</v>
      </c>
      <c r="O94" s="221" t="s">
        <v>508</v>
      </c>
      <c r="P94" s="221" t="s">
        <v>509</v>
      </c>
    </row>
    <row r="95" spans="1:30" ht="99" customHeight="1" x14ac:dyDescent="0.2">
      <c r="A95" s="205">
        <v>86</v>
      </c>
      <c r="B95" s="153" t="s">
        <v>510</v>
      </c>
      <c r="C95" s="218" t="s">
        <v>165</v>
      </c>
      <c r="D95" s="218" t="s">
        <v>297</v>
      </c>
      <c r="E95" s="219">
        <v>44621</v>
      </c>
      <c r="F95" s="220">
        <v>44895</v>
      </c>
      <c r="G95" s="218" t="s">
        <v>167</v>
      </c>
      <c r="H95" s="218" t="s">
        <v>168</v>
      </c>
      <c r="I95" s="221">
        <v>1</v>
      </c>
      <c r="J95" s="221">
        <v>1</v>
      </c>
      <c r="K95" s="518">
        <v>1</v>
      </c>
      <c r="L95" s="221">
        <v>0</v>
      </c>
      <c r="M95" s="196">
        <v>0.05</v>
      </c>
      <c r="N95" s="196" t="s">
        <v>163</v>
      </c>
      <c r="O95" s="221" t="s">
        <v>508</v>
      </c>
      <c r="P95" s="221" t="s">
        <v>509</v>
      </c>
      <c r="AD95" s="131"/>
    </row>
    <row r="96" spans="1:30" ht="99" customHeight="1" x14ac:dyDescent="0.2">
      <c r="A96" s="405">
        <v>87</v>
      </c>
      <c r="B96" s="153" t="s">
        <v>511</v>
      </c>
      <c r="C96" s="218" t="s">
        <v>459</v>
      </c>
      <c r="D96" s="218" t="s">
        <v>512</v>
      </c>
      <c r="E96" s="219">
        <v>44683</v>
      </c>
      <c r="F96" s="219">
        <v>44742</v>
      </c>
      <c r="G96" s="218" t="s">
        <v>472</v>
      </c>
      <c r="H96" s="218" t="s">
        <v>473</v>
      </c>
      <c r="I96" s="221">
        <v>0</v>
      </c>
      <c r="J96" s="221">
        <v>1</v>
      </c>
      <c r="K96" s="221">
        <v>0</v>
      </c>
      <c r="L96" s="221">
        <v>0</v>
      </c>
      <c r="M96" s="196">
        <v>0.05</v>
      </c>
      <c r="N96" s="196" t="s">
        <v>463</v>
      </c>
      <c r="O96" s="221" t="s">
        <v>464</v>
      </c>
      <c r="P96" s="221" t="s">
        <v>465</v>
      </c>
    </row>
    <row r="97" spans="1:19" ht="36" customHeight="1" thickBot="1" x14ac:dyDescent="0.25">
      <c r="A97" s="152"/>
      <c r="B97" s="156" t="s">
        <v>513</v>
      </c>
      <c r="C97" s="157"/>
      <c r="D97" s="157"/>
      <c r="E97" s="158"/>
      <c r="F97" s="158"/>
      <c r="G97" s="159"/>
      <c r="H97" s="159"/>
      <c r="I97" s="42"/>
      <c r="J97" s="42"/>
      <c r="K97" s="42"/>
      <c r="L97" s="42"/>
      <c r="M97" s="162">
        <f>SUM(M83:M96)</f>
        <v>1</v>
      </c>
      <c r="N97" s="160"/>
      <c r="O97" s="172"/>
      <c r="P97" s="161"/>
    </row>
    <row r="98" spans="1:19" ht="57" thickBot="1" x14ac:dyDescent="0.25">
      <c r="A98" s="452"/>
      <c r="B98" s="453" t="s">
        <v>64</v>
      </c>
      <c r="C98" s="454" t="s">
        <v>514</v>
      </c>
      <c r="D98" s="453" t="s">
        <v>66</v>
      </c>
      <c r="E98" s="453" t="s">
        <v>67</v>
      </c>
      <c r="F98" s="453" t="s">
        <v>68</v>
      </c>
      <c r="G98" s="453" t="s">
        <v>69</v>
      </c>
      <c r="H98" s="453" t="s">
        <v>70</v>
      </c>
      <c r="I98" s="453" t="s">
        <v>71</v>
      </c>
      <c r="J98" s="453" t="s">
        <v>72</v>
      </c>
      <c r="K98" s="453" t="s">
        <v>73</v>
      </c>
      <c r="L98" s="453" t="s">
        <v>74</v>
      </c>
      <c r="M98" s="453" t="s">
        <v>75</v>
      </c>
      <c r="N98" s="455" t="s">
        <v>76</v>
      </c>
      <c r="O98" s="456" t="s">
        <v>77</v>
      </c>
      <c r="P98" s="457" t="s">
        <v>78</v>
      </c>
      <c r="Q98" s="148" t="s">
        <v>79</v>
      </c>
      <c r="R98" s="148" t="s">
        <v>80</v>
      </c>
      <c r="S98" s="174" t="s">
        <v>81</v>
      </c>
    </row>
    <row r="99" spans="1:19" ht="113.25" customHeight="1" x14ac:dyDescent="0.2">
      <c r="A99" s="205">
        <v>88</v>
      </c>
      <c r="B99" s="209" t="s">
        <v>515</v>
      </c>
      <c r="C99" s="432" t="s">
        <v>516</v>
      </c>
      <c r="D99" s="433" t="s">
        <v>517</v>
      </c>
      <c r="E99" s="434">
        <v>44652</v>
      </c>
      <c r="F99" s="434">
        <v>44910</v>
      </c>
      <c r="G99" s="435" t="s">
        <v>518</v>
      </c>
      <c r="H99" s="435" t="s">
        <v>519</v>
      </c>
      <c r="I99" s="436">
        <v>0</v>
      </c>
      <c r="J99" s="605">
        <v>1</v>
      </c>
      <c r="K99" s="436">
        <v>0</v>
      </c>
      <c r="L99" s="437">
        <v>1</v>
      </c>
      <c r="M99" s="438">
        <v>8.3000000000000004E-2</v>
      </c>
      <c r="N99" s="288" t="s">
        <v>163</v>
      </c>
      <c r="O99" s="221" t="s">
        <v>924</v>
      </c>
      <c r="P99" s="243" t="s">
        <v>923</v>
      </c>
    </row>
    <row r="100" spans="1:19" ht="122.25" customHeight="1" x14ac:dyDescent="0.2">
      <c r="A100" s="205">
        <v>89</v>
      </c>
      <c r="B100" s="209" t="s">
        <v>520</v>
      </c>
      <c r="C100" s="426" t="s">
        <v>521</v>
      </c>
      <c r="D100" s="433" t="s">
        <v>522</v>
      </c>
      <c r="E100" s="428">
        <v>44652</v>
      </c>
      <c r="F100" s="428">
        <v>44910</v>
      </c>
      <c r="G100" s="435" t="s">
        <v>523</v>
      </c>
      <c r="H100" s="246" t="s">
        <v>519</v>
      </c>
      <c r="I100" s="258">
        <v>0</v>
      </c>
      <c r="J100" s="605">
        <v>1</v>
      </c>
      <c r="K100" s="258">
        <v>0</v>
      </c>
      <c r="L100" s="257">
        <v>1</v>
      </c>
      <c r="M100" s="440">
        <v>8.3000000000000004E-2</v>
      </c>
      <c r="N100" s="288" t="s">
        <v>163</v>
      </c>
      <c r="O100" s="221" t="s">
        <v>924</v>
      </c>
      <c r="P100" s="243" t="s">
        <v>923</v>
      </c>
    </row>
    <row r="101" spans="1:19" ht="118.5" customHeight="1" x14ac:dyDescent="0.2">
      <c r="A101" s="205">
        <v>90</v>
      </c>
      <c r="B101" s="209" t="s">
        <v>524</v>
      </c>
      <c r="C101" s="426" t="s">
        <v>525</v>
      </c>
      <c r="D101" s="433" t="s">
        <v>517</v>
      </c>
      <c r="E101" s="428">
        <v>44652</v>
      </c>
      <c r="F101" s="428">
        <v>44910</v>
      </c>
      <c r="G101" s="435" t="s">
        <v>526</v>
      </c>
      <c r="H101" s="246" t="s">
        <v>519</v>
      </c>
      <c r="I101" s="258">
        <v>0</v>
      </c>
      <c r="J101" s="605">
        <v>1</v>
      </c>
      <c r="K101" s="258">
        <v>0</v>
      </c>
      <c r="L101" s="257">
        <v>1</v>
      </c>
      <c r="M101" s="440">
        <v>8.3000000000000004E-2</v>
      </c>
      <c r="N101" s="288" t="s">
        <v>163</v>
      </c>
      <c r="O101" s="221" t="s">
        <v>924</v>
      </c>
      <c r="P101" s="243" t="s">
        <v>923</v>
      </c>
    </row>
    <row r="102" spans="1:19" ht="114" customHeight="1" x14ac:dyDescent="0.2">
      <c r="A102" s="205">
        <v>91</v>
      </c>
      <c r="B102" s="209" t="s">
        <v>527</v>
      </c>
      <c r="C102" s="426" t="s">
        <v>528</v>
      </c>
      <c r="D102" s="433" t="s">
        <v>517</v>
      </c>
      <c r="E102" s="428">
        <v>44652</v>
      </c>
      <c r="F102" s="428">
        <v>44910</v>
      </c>
      <c r="G102" s="435" t="s">
        <v>529</v>
      </c>
      <c r="H102" s="246" t="s">
        <v>519</v>
      </c>
      <c r="I102" s="258">
        <v>0</v>
      </c>
      <c r="J102" s="605">
        <v>1</v>
      </c>
      <c r="K102" s="258">
        <v>0</v>
      </c>
      <c r="L102" s="257">
        <v>1</v>
      </c>
      <c r="M102" s="440">
        <v>8.3000000000000004E-2</v>
      </c>
      <c r="N102" s="288" t="s">
        <v>163</v>
      </c>
      <c r="O102" s="221" t="s">
        <v>924</v>
      </c>
      <c r="P102" s="243" t="s">
        <v>923</v>
      </c>
    </row>
    <row r="103" spans="1:19" ht="116.25" customHeight="1" x14ac:dyDescent="0.2">
      <c r="A103" s="205">
        <v>92</v>
      </c>
      <c r="B103" s="209" t="s">
        <v>530</v>
      </c>
      <c r="C103" s="426" t="s">
        <v>531</v>
      </c>
      <c r="D103" s="433" t="s">
        <v>517</v>
      </c>
      <c r="E103" s="428">
        <v>44652</v>
      </c>
      <c r="F103" s="428">
        <v>44910</v>
      </c>
      <c r="G103" s="435" t="s">
        <v>532</v>
      </c>
      <c r="H103" s="246" t="s">
        <v>519</v>
      </c>
      <c r="I103" s="258">
        <v>0</v>
      </c>
      <c r="J103" s="605">
        <v>1</v>
      </c>
      <c r="K103" s="258">
        <v>0</v>
      </c>
      <c r="L103" s="257">
        <v>1</v>
      </c>
      <c r="M103" s="441">
        <v>8.3000000000000004E-2</v>
      </c>
      <c r="N103" s="288" t="s">
        <v>163</v>
      </c>
      <c r="O103" s="221" t="s">
        <v>924</v>
      </c>
      <c r="P103" s="243" t="s">
        <v>923</v>
      </c>
    </row>
    <row r="104" spans="1:19" ht="111.75" customHeight="1" x14ac:dyDescent="0.2">
      <c r="A104" s="205">
        <v>93</v>
      </c>
      <c r="B104" s="209" t="s">
        <v>533</v>
      </c>
      <c r="C104" s="426" t="s">
        <v>534</v>
      </c>
      <c r="D104" s="433" t="s">
        <v>517</v>
      </c>
      <c r="E104" s="428">
        <v>44652</v>
      </c>
      <c r="F104" s="428">
        <v>44910</v>
      </c>
      <c r="G104" s="435" t="s">
        <v>535</v>
      </c>
      <c r="H104" s="246" t="s">
        <v>519</v>
      </c>
      <c r="I104" s="258">
        <v>0</v>
      </c>
      <c r="J104" s="605">
        <v>1</v>
      </c>
      <c r="K104" s="258">
        <v>0</v>
      </c>
      <c r="L104" s="257">
        <v>1</v>
      </c>
      <c r="M104" s="430">
        <v>8.3000000000000004E-2</v>
      </c>
      <c r="N104" s="288" t="s">
        <v>163</v>
      </c>
      <c r="O104" s="221" t="s">
        <v>924</v>
      </c>
      <c r="P104" s="243" t="s">
        <v>923</v>
      </c>
    </row>
    <row r="105" spans="1:19" ht="120.75" customHeight="1" x14ac:dyDescent="0.2">
      <c r="A105" s="205">
        <v>94</v>
      </c>
      <c r="B105" s="209" t="s">
        <v>536</v>
      </c>
      <c r="C105" s="426" t="s">
        <v>537</v>
      </c>
      <c r="D105" s="433" t="s">
        <v>517</v>
      </c>
      <c r="E105" s="428">
        <v>44652</v>
      </c>
      <c r="F105" s="428">
        <v>44910</v>
      </c>
      <c r="G105" s="435" t="s">
        <v>538</v>
      </c>
      <c r="H105" s="246" t="s">
        <v>519</v>
      </c>
      <c r="I105" s="258">
        <v>0</v>
      </c>
      <c r="J105" s="605">
        <v>1</v>
      </c>
      <c r="K105" s="258">
        <v>0</v>
      </c>
      <c r="L105" s="257">
        <v>1</v>
      </c>
      <c r="M105" s="440">
        <v>8.3000000000000004E-2</v>
      </c>
      <c r="N105" s="288" t="s">
        <v>163</v>
      </c>
      <c r="O105" s="221" t="s">
        <v>924</v>
      </c>
      <c r="P105" s="243" t="s">
        <v>923</v>
      </c>
    </row>
    <row r="106" spans="1:19" ht="114.75" customHeight="1" x14ac:dyDescent="0.2">
      <c r="A106" s="205">
        <v>95</v>
      </c>
      <c r="B106" s="209" t="s">
        <v>539</v>
      </c>
      <c r="C106" s="426" t="s">
        <v>540</v>
      </c>
      <c r="D106" s="433" t="s">
        <v>517</v>
      </c>
      <c r="E106" s="428">
        <v>44652</v>
      </c>
      <c r="F106" s="428">
        <v>44910</v>
      </c>
      <c r="G106" s="435" t="s">
        <v>541</v>
      </c>
      <c r="H106" s="246" t="s">
        <v>519</v>
      </c>
      <c r="I106" s="258">
        <v>0</v>
      </c>
      <c r="J106" s="605">
        <v>1</v>
      </c>
      <c r="K106" s="258">
        <v>0</v>
      </c>
      <c r="L106" s="257">
        <v>1</v>
      </c>
      <c r="M106" s="430">
        <v>8.3000000000000004E-2</v>
      </c>
      <c r="N106" s="288" t="s">
        <v>163</v>
      </c>
      <c r="O106" s="221" t="s">
        <v>924</v>
      </c>
      <c r="P106" s="243" t="s">
        <v>923</v>
      </c>
    </row>
    <row r="107" spans="1:19" ht="81" customHeight="1" x14ac:dyDescent="0.2">
      <c r="A107" s="205">
        <v>96</v>
      </c>
      <c r="B107" s="209" t="s">
        <v>542</v>
      </c>
      <c r="C107" s="426" t="s">
        <v>543</v>
      </c>
      <c r="D107" s="433" t="s">
        <v>544</v>
      </c>
      <c r="E107" s="428">
        <v>44652</v>
      </c>
      <c r="F107" s="439">
        <v>44926</v>
      </c>
      <c r="G107" s="435" t="s">
        <v>545</v>
      </c>
      <c r="H107" s="246" t="s">
        <v>546</v>
      </c>
      <c r="I107" s="429">
        <v>0</v>
      </c>
      <c r="J107" s="274">
        <v>1</v>
      </c>
      <c r="K107" s="606">
        <v>1</v>
      </c>
      <c r="L107" s="281">
        <v>1</v>
      </c>
      <c r="M107" s="440">
        <v>8.3000000000000004E-2</v>
      </c>
      <c r="N107" s="288" t="s">
        <v>163</v>
      </c>
      <c r="O107" s="265" t="s">
        <v>926</v>
      </c>
      <c r="P107" s="243" t="s">
        <v>925</v>
      </c>
    </row>
    <row r="108" spans="1:19" ht="116.25" customHeight="1" x14ac:dyDescent="0.2">
      <c r="A108" s="205">
        <v>97</v>
      </c>
      <c r="B108" s="209" t="s">
        <v>547</v>
      </c>
      <c r="C108" s="426" t="s">
        <v>548</v>
      </c>
      <c r="D108" s="433" t="s">
        <v>517</v>
      </c>
      <c r="E108" s="428">
        <v>44652</v>
      </c>
      <c r="F108" s="428">
        <v>44910</v>
      </c>
      <c r="G108" s="435" t="s">
        <v>549</v>
      </c>
      <c r="H108" s="246" t="s">
        <v>519</v>
      </c>
      <c r="I108" s="242">
        <v>0</v>
      </c>
      <c r="J108" s="420">
        <v>1</v>
      </c>
      <c r="K108" s="242">
        <v>0</v>
      </c>
      <c r="L108" s="204">
        <v>1</v>
      </c>
      <c r="M108" s="441">
        <v>8.3000000000000004E-2</v>
      </c>
      <c r="N108" s="288" t="s">
        <v>163</v>
      </c>
      <c r="O108" s="196" t="s">
        <v>254</v>
      </c>
      <c r="P108" s="197" t="s">
        <v>255</v>
      </c>
    </row>
    <row r="109" spans="1:19" ht="110.25" customHeight="1" x14ac:dyDescent="0.2">
      <c r="A109" s="205">
        <v>98</v>
      </c>
      <c r="B109" s="209" t="s">
        <v>550</v>
      </c>
      <c r="C109" s="426" t="s">
        <v>551</v>
      </c>
      <c r="D109" s="433" t="s">
        <v>517</v>
      </c>
      <c r="E109" s="428">
        <v>44652</v>
      </c>
      <c r="F109" s="428">
        <v>44910</v>
      </c>
      <c r="G109" s="435" t="s">
        <v>552</v>
      </c>
      <c r="H109" s="246" t="s">
        <v>519</v>
      </c>
      <c r="I109" s="258">
        <v>0</v>
      </c>
      <c r="J109" s="605">
        <v>1</v>
      </c>
      <c r="K109" s="258">
        <v>0</v>
      </c>
      <c r="L109" s="257">
        <v>1</v>
      </c>
      <c r="M109" s="430">
        <v>8.3000000000000004E-2</v>
      </c>
      <c r="N109" s="288" t="s">
        <v>163</v>
      </c>
      <c r="O109" s="196" t="s">
        <v>254</v>
      </c>
      <c r="P109" s="197" t="s">
        <v>255</v>
      </c>
    </row>
    <row r="110" spans="1:19" ht="113.25" customHeight="1" x14ac:dyDescent="0.2">
      <c r="A110" s="205">
        <v>99</v>
      </c>
      <c r="B110" s="209" t="s">
        <v>553</v>
      </c>
      <c r="C110" s="426" t="s">
        <v>554</v>
      </c>
      <c r="D110" s="433" t="s">
        <v>517</v>
      </c>
      <c r="E110" s="428">
        <v>44652</v>
      </c>
      <c r="F110" s="428">
        <v>44910</v>
      </c>
      <c r="G110" s="435" t="s">
        <v>555</v>
      </c>
      <c r="H110" s="246" t="s">
        <v>519</v>
      </c>
      <c r="I110" s="258">
        <v>0</v>
      </c>
      <c r="J110" s="605">
        <v>1</v>
      </c>
      <c r="K110" s="258">
        <v>0</v>
      </c>
      <c r="L110" s="257">
        <v>1</v>
      </c>
      <c r="M110" s="441">
        <v>8.3000000000000004E-2</v>
      </c>
      <c r="N110" s="288" t="s">
        <v>163</v>
      </c>
      <c r="O110" s="196" t="s">
        <v>254</v>
      </c>
      <c r="P110" s="197" t="s">
        <v>255</v>
      </c>
    </row>
    <row r="111" spans="1:19" ht="26.25" thickBot="1" x14ac:dyDescent="0.25">
      <c r="A111" s="152"/>
      <c r="B111" s="156" t="s">
        <v>556</v>
      </c>
      <c r="C111" s="157"/>
      <c r="D111" s="157"/>
      <c r="E111" s="158"/>
      <c r="F111" s="158"/>
      <c r="G111" s="159"/>
      <c r="H111" s="159"/>
      <c r="I111" s="42"/>
      <c r="J111" s="42"/>
      <c r="K111" s="42"/>
      <c r="L111" s="42"/>
      <c r="M111" s="162">
        <f>SUM(M99:M110)</f>
        <v>0.99599999999999989</v>
      </c>
      <c r="N111" s="160"/>
      <c r="O111" s="172"/>
      <c r="P111" s="177"/>
    </row>
  </sheetData>
  <sheetProtection algorithmName="SHA-512" hashValue="nhLNbAte86SeI0GMrj96fMmNKURMESrqOFI+ef/LNSv6MgnckQyAvP6+oy2+rQsNvjGoVEqx31Gqb0Jrdhc/MQ==" saltValue="abitY7RXx4c42U3XXnMKUA==" spinCount="100000" sheet="1" deleteColumns="0" deleteRows="0"/>
  <mergeCells count="5">
    <mergeCell ref="N1:P1"/>
    <mergeCell ref="A2:AC2"/>
    <mergeCell ref="U3:AC3"/>
    <mergeCell ref="C1:M1"/>
    <mergeCell ref="A1:B1"/>
  </mergeCells>
  <phoneticPr fontId="15"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10504-107B-4E1C-9DF4-327F9EA8A377}">
  <sheetPr>
    <tabColor rgb="FF33CC33"/>
  </sheetPr>
  <dimension ref="A1:AA111"/>
  <sheetViews>
    <sheetView topLeftCell="A43" zoomScale="50" zoomScaleNormal="50" workbookViewId="0">
      <selection activeCell="L50" sqref="L50"/>
    </sheetView>
  </sheetViews>
  <sheetFormatPr baseColWidth="10" defaultColWidth="11.42578125" defaultRowHeight="15" x14ac:dyDescent="0.25"/>
  <cols>
    <col min="1" max="1" width="7.140625" customWidth="1"/>
    <col min="2" max="2" width="28" customWidth="1"/>
    <col min="3" max="3" width="35.85546875" customWidth="1"/>
    <col min="4" max="4" width="34.5703125" customWidth="1"/>
    <col min="5" max="5" width="15.7109375" customWidth="1"/>
    <col min="6" max="6" width="17.42578125" customWidth="1"/>
    <col min="7" max="7" width="38.5703125" customWidth="1"/>
    <col min="8" max="8" width="23.5703125" customWidth="1"/>
    <col min="14" max="14" width="21.85546875" style="92" customWidth="1"/>
    <col min="15" max="15" width="18.5703125" style="92" customWidth="1"/>
    <col min="16" max="16" width="21.140625" style="92" customWidth="1"/>
    <col min="17" max="17" width="19.7109375" style="92" customWidth="1"/>
    <col min="18" max="18" width="21.42578125" customWidth="1"/>
    <col min="19" max="19" width="20.28515625" customWidth="1"/>
    <col min="20" max="20" width="21.7109375" customWidth="1"/>
    <col min="21" max="25" width="18.5703125" customWidth="1"/>
    <col min="26" max="26" width="151.42578125" customWidth="1"/>
  </cols>
  <sheetData>
    <row r="1" spans="1:26" ht="126" customHeight="1" thickBot="1" x14ac:dyDescent="1.7">
      <c r="A1" s="735" t="s">
        <v>557</v>
      </c>
      <c r="B1" s="736"/>
      <c r="C1" s="737" t="s">
        <v>558</v>
      </c>
      <c r="D1" s="738"/>
      <c r="E1" s="738"/>
      <c r="F1" s="738"/>
      <c r="G1" s="738"/>
      <c r="H1" s="738"/>
      <c r="I1" s="738"/>
      <c r="J1" s="738"/>
      <c r="K1" s="738"/>
      <c r="L1" s="738"/>
      <c r="M1" s="738"/>
      <c r="N1" s="738"/>
      <c r="O1" s="738"/>
      <c r="P1" s="738"/>
      <c r="Q1" s="738"/>
      <c r="R1" s="738"/>
      <c r="S1" s="738"/>
      <c r="T1" s="738"/>
      <c r="U1" s="738"/>
      <c r="V1" s="738"/>
      <c r="W1" s="738"/>
      <c r="X1" s="738"/>
      <c r="Y1" s="738"/>
      <c r="Z1" s="92"/>
    </row>
    <row r="2" spans="1:26" ht="14.45" customHeight="1" x14ac:dyDescent="0.25">
      <c r="A2" s="742" t="s">
        <v>59</v>
      </c>
      <c r="B2" s="743" t="s">
        <v>60</v>
      </c>
      <c r="C2" s="743"/>
      <c r="D2" s="743"/>
      <c r="E2" s="743" t="s">
        <v>61</v>
      </c>
      <c r="F2" s="743"/>
      <c r="G2" s="744" t="s">
        <v>62</v>
      </c>
      <c r="H2" s="745"/>
      <c r="I2" s="745"/>
      <c r="J2" s="745"/>
      <c r="K2" s="745"/>
      <c r="L2" s="745"/>
      <c r="M2" s="745"/>
      <c r="N2" s="458"/>
      <c r="O2" s="458"/>
      <c r="P2" s="458"/>
      <c r="Q2" s="458"/>
      <c r="R2" s="739" t="s">
        <v>559</v>
      </c>
      <c r="S2" s="740"/>
      <c r="T2" s="740"/>
      <c r="U2" s="740"/>
      <c r="V2" s="740"/>
      <c r="W2" s="740"/>
      <c r="X2" s="740"/>
      <c r="Y2" s="740"/>
      <c r="Z2" s="741"/>
    </row>
    <row r="3" spans="1:26" ht="51.75" customHeight="1" thickBot="1" x14ac:dyDescent="0.3">
      <c r="A3" s="742"/>
      <c r="B3" s="459" t="s">
        <v>64</v>
      </c>
      <c r="C3" s="459" t="s">
        <v>65</v>
      </c>
      <c r="D3" s="459" t="s">
        <v>66</v>
      </c>
      <c r="E3" s="459" t="s">
        <v>67</v>
      </c>
      <c r="F3" s="459" t="s">
        <v>68</v>
      </c>
      <c r="G3" s="459" t="s">
        <v>69</v>
      </c>
      <c r="H3" s="459" t="s">
        <v>70</v>
      </c>
      <c r="I3" s="459" t="s">
        <v>71</v>
      </c>
      <c r="J3" s="459" t="s">
        <v>72</v>
      </c>
      <c r="K3" s="459" t="s">
        <v>73</v>
      </c>
      <c r="L3" s="459" t="s">
        <v>74</v>
      </c>
      <c r="M3" s="459" t="s">
        <v>75</v>
      </c>
      <c r="N3" s="460" t="s">
        <v>560</v>
      </c>
      <c r="O3" s="460" t="s">
        <v>561</v>
      </c>
      <c r="P3" s="460" t="s">
        <v>562</v>
      </c>
      <c r="Q3" s="460" t="s">
        <v>563</v>
      </c>
      <c r="R3" s="459" t="s">
        <v>564</v>
      </c>
      <c r="S3" s="459" t="s">
        <v>565</v>
      </c>
      <c r="T3" s="459" t="s">
        <v>566</v>
      </c>
      <c r="U3" s="459" t="s">
        <v>567</v>
      </c>
      <c r="V3" s="459" t="s">
        <v>568</v>
      </c>
      <c r="W3" s="459" t="s">
        <v>569</v>
      </c>
      <c r="X3" s="459" t="s">
        <v>570</v>
      </c>
      <c r="Y3" s="459" t="s">
        <v>571</v>
      </c>
      <c r="Z3" s="461" t="s">
        <v>572</v>
      </c>
    </row>
    <row r="4" spans="1:26" ht="60.75" customHeight="1" x14ac:dyDescent="0.25">
      <c r="A4" s="206">
        <v>1</v>
      </c>
      <c r="B4" s="400" t="s">
        <v>92</v>
      </c>
      <c r="C4" s="485" t="s">
        <v>93</v>
      </c>
      <c r="D4" s="485" t="s">
        <v>94</v>
      </c>
      <c r="E4" s="401">
        <v>44562</v>
      </c>
      <c r="F4" s="401">
        <v>44926</v>
      </c>
      <c r="G4" s="486" t="s">
        <v>95</v>
      </c>
      <c r="H4" s="486" t="s">
        <v>96</v>
      </c>
      <c r="I4" s="487">
        <v>0</v>
      </c>
      <c r="J4" s="488">
        <v>1</v>
      </c>
      <c r="K4" s="516">
        <v>4</v>
      </c>
      <c r="L4" s="488">
        <v>5</v>
      </c>
      <c r="M4" s="236">
        <v>0.2</v>
      </c>
      <c r="N4" s="91">
        <f>$M4*(SUM($I4:I4)/SUM($I4:$L4))</f>
        <v>0</v>
      </c>
      <c r="O4" s="91">
        <f>$M4*(SUM($I4:J4)/SUM($I4:$L4))</f>
        <v>2.0000000000000004E-2</v>
      </c>
      <c r="P4" s="91">
        <f>$M4*(SUM($I4:K4)/SUM($I4:$L4))</f>
        <v>0.1</v>
      </c>
      <c r="Q4" s="91">
        <f>$M4*(SUM($I4:L4)/SUM($I4:$L4))</f>
        <v>0.2</v>
      </c>
      <c r="R4" s="56"/>
      <c r="S4" s="56">
        <v>1</v>
      </c>
      <c r="T4" s="406">
        <v>4</v>
      </c>
      <c r="U4" s="80"/>
      <c r="V4" s="57">
        <f>$M4*SUM($R4:R4)/SUM($I4:$L4)</f>
        <v>0</v>
      </c>
      <c r="W4" s="57">
        <f>$M4*SUM($R4:S4)/SUM($I4:$L4)</f>
        <v>0.02</v>
      </c>
      <c r="X4" s="57">
        <f>$M4*SUM($R4:T4)/SUM($I4:$L4)</f>
        <v>0.1</v>
      </c>
      <c r="Y4" s="130">
        <f>$M4*SUM($R4:U4)/SUM($I4:$L4)</f>
        <v>0.1</v>
      </c>
      <c r="Z4" s="665" t="s">
        <v>867</v>
      </c>
    </row>
    <row r="5" spans="1:26" ht="58.5" customHeight="1" x14ac:dyDescent="0.25">
      <c r="A5" s="205">
        <v>2</v>
      </c>
      <c r="B5" s="154" t="s">
        <v>105</v>
      </c>
      <c r="C5" s="475" t="s">
        <v>573</v>
      </c>
      <c r="D5" s="475" t="s">
        <v>574</v>
      </c>
      <c r="E5" s="220">
        <v>44562</v>
      </c>
      <c r="F5" s="220">
        <v>44926</v>
      </c>
      <c r="G5" s="402" t="s">
        <v>108</v>
      </c>
      <c r="H5" s="402" t="s">
        <v>96</v>
      </c>
      <c r="I5" s="404">
        <v>0</v>
      </c>
      <c r="J5" s="403">
        <v>0</v>
      </c>
      <c r="K5" s="517">
        <v>1</v>
      </c>
      <c r="L5" s="403">
        <v>1</v>
      </c>
      <c r="M5" s="241">
        <v>0.1</v>
      </c>
      <c r="N5" s="91">
        <f>$M5*(SUM($I5:I5)/SUM($I5:$L5))</f>
        <v>0</v>
      </c>
      <c r="O5" s="91">
        <f>$M5*(SUM($I5:J5)/SUM($I5:$L5))</f>
        <v>0</v>
      </c>
      <c r="P5" s="91">
        <f>$M5*(SUM($I5:K5)/SUM($I5:$L5))</f>
        <v>0.05</v>
      </c>
      <c r="Q5" s="91">
        <f>$M5*(SUM($I5:L5)/SUM($I5:$L5))</f>
        <v>0.1</v>
      </c>
      <c r="R5" s="56"/>
      <c r="S5" s="80"/>
      <c r="T5" s="406">
        <v>1</v>
      </c>
      <c r="U5" s="80"/>
      <c r="V5" s="57">
        <f>$M5*SUM($R5:R5)/SUM($I5:$L5)</f>
        <v>0</v>
      </c>
      <c r="W5" s="57">
        <f>$M5*SUM($R5:S5)/SUM($I5:$L5)</f>
        <v>0</v>
      </c>
      <c r="X5" s="57">
        <f>$M5*SUM($R5:T5)/SUM($I5:$L5)</f>
        <v>0.05</v>
      </c>
      <c r="Y5" s="130">
        <f>$M5*SUM($R5:U5)/SUM($I5:$L5)</f>
        <v>0.05</v>
      </c>
      <c r="Z5" s="410" t="s">
        <v>868</v>
      </c>
    </row>
    <row r="6" spans="1:26" ht="58.5" customHeight="1" x14ac:dyDescent="0.25">
      <c r="A6" s="205">
        <v>3</v>
      </c>
      <c r="B6" s="154" t="s">
        <v>109</v>
      </c>
      <c r="C6" s="475" t="s">
        <v>110</v>
      </c>
      <c r="D6" s="475" t="s">
        <v>111</v>
      </c>
      <c r="E6" s="220">
        <v>44562</v>
      </c>
      <c r="F6" s="220">
        <v>44926</v>
      </c>
      <c r="G6" s="402" t="s">
        <v>112</v>
      </c>
      <c r="H6" s="402" t="s">
        <v>113</v>
      </c>
      <c r="I6" s="403">
        <v>0</v>
      </c>
      <c r="J6" s="403">
        <v>0</v>
      </c>
      <c r="K6" s="517">
        <v>2</v>
      </c>
      <c r="L6" s="403">
        <v>1</v>
      </c>
      <c r="M6" s="241">
        <v>0.05</v>
      </c>
      <c r="N6" s="91">
        <f>$M6*(SUM($I6:I6)/SUM($I6:$L6))</f>
        <v>0</v>
      </c>
      <c r="O6" s="91">
        <f>$M6*(SUM($I6:J6)/SUM($I6:$L6))</f>
        <v>0</v>
      </c>
      <c r="P6" s="91">
        <f>$M6*(SUM($I6:K6)/SUM($I6:$L6))</f>
        <v>3.3333333333333333E-2</v>
      </c>
      <c r="Q6" s="91">
        <f>$M6*(SUM($I6:L6)/SUM($I6:$L6))</f>
        <v>0.05</v>
      </c>
      <c r="R6" s="56"/>
      <c r="S6" s="80"/>
      <c r="T6" s="406">
        <v>2</v>
      </c>
      <c r="U6" s="80"/>
      <c r="V6" s="57">
        <f>$M6*SUM($R6:R6)/SUM($I6:$L6)</f>
        <v>0</v>
      </c>
      <c r="W6" s="57">
        <f>$M6*SUM($R6:S6)/SUM($I6:$L6)</f>
        <v>0</v>
      </c>
      <c r="X6" s="57">
        <f>$M6*SUM($R6:T6)/SUM($I6:$L6)</f>
        <v>3.3333333333333333E-2</v>
      </c>
      <c r="Y6" s="130">
        <f>$M6*SUM($R6:U6)/SUM($I6:$L6)</f>
        <v>3.3333333333333333E-2</v>
      </c>
      <c r="Z6" s="410" t="s">
        <v>869</v>
      </c>
    </row>
    <row r="7" spans="1:26" ht="64.5" customHeight="1" x14ac:dyDescent="0.25">
      <c r="A7" s="205">
        <v>4</v>
      </c>
      <c r="B7" s="154" t="s">
        <v>114</v>
      </c>
      <c r="C7" s="475" t="s">
        <v>575</v>
      </c>
      <c r="D7" s="475" t="s">
        <v>116</v>
      </c>
      <c r="E7" s="220">
        <v>44562</v>
      </c>
      <c r="F7" s="220">
        <v>44926</v>
      </c>
      <c r="G7" s="402" t="s">
        <v>117</v>
      </c>
      <c r="H7" s="402" t="s">
        <v>118</v>
      </c>
      <c r="I7" s="403">
        <v>0</v>
      </c>
      <c r="J7" s="403">
        <v>1</v>
      </c>
      <c r="K7" s="517">
        <v>3</v>
      </c>
      <c r="L7" s="403">
        <v>0</v>
      </c>
      <c r="M7" s="241">
        <v>0.05</v>
      </c>
      <c r="N7" s="91">
        <f>$M7*(SUM($I7:I7)/SUM($I7:$L7))</f>
        <v>0</v>
      </c>
      <c r="O7" s="91">
        <f>$M7*(SUM($I7:J7)/SUM($I7:$L7))</f>
        <v>1.2500000000000001E-2</v>
      </c>
      <c r="P7" s="91">
        <f>$M7*(SUM($I7:K7)/SUM($I7:$L7))</f>
        <v>0.05</v>
      </c>
      <c r="Q7" s="91">
        <f>$M7*(SUM($I7:L7)/SUM($I7:$L7))</f>
        <v>0.05</v>
      </c>
      <c r="R7" s="56"/>
      <c r="S7" s="56">
        <v>1</v>
      </c>
      <c r="T7" s="406">
        <v>3</v>
      </c>
      <c r="U7" s="80"/>
      <c r="V7" s="57">
        <f>$M7*SUM($R7:R7)/SUM($I7:$L7)</f>
        <v>0</v>
      </c>
      <c r="W7" s="57">
        <f>$M7*SUM($R7:S7)/SUM($I7:$L7)</f>
        <v>1.2500000000000001E-2</v>
      </c>
      <c r="X7" s="57">
        <f>$M7*SUM($R7:T7)/SUM($I7:$L7)</f>
        <v>0.05</v>
      </c>
      <c r="Y7" s="130">
        <f>$M7*SUM($R7:U7)/SUM($I7:$L7)</f>
        <v>0.05</v>
      </c>
      <c r="Z7" s="548" t="s">
        <v>870</v>
      </c>
    </row>
    <row r="8" spans="1:26" ht="52.5" customHeight="1" x14ac:dyDescent="0.25">
      <c r="A8" s="205">
        <v>5</v>
      </c>
      <c r="B8" s="153" t="s">
        <v>119</v>
      </c>
      <c r="C8" s="238" t="s">
        <v>120</v>
      </c>
      <c r="D8" s="238" t="s">
        <v>121</v>
      </c>
      <c r="E8" s="202">
        <v>44562</v>
      </c>
      <c r="F8" s="202">
        <v>44926</v>
      </c>
      <c r="G8" s="239" t="s">
        <v>122</v>
      </c>
      <c r="H8" s="239" t="s">
        <v>123</v>
      </c>
      <c r="I8" s="200">
        <v>0</v>
      </c>
      <c r="J8" s="403">
        <v>0</v>
      </c>
      <c r="K8" s="200">
        <v>0</v>
      </c>
      <c r="L8" s="241">
        <v>1</v>
      </c>
      <c r="M8" s="241">
        <v>0.05</v>
      </c>
      <c r="N8" s="91">
        <f>$M8*(SUM($I8:I8)/SUM($I8:$L8))</f>
        <v>0</v>
      </c>
      <c r="O8" s="91">
        <f>$M8*(SUM($I8:J8)/SUM($I8:$L8))</f>
        <v>0</v>
      </c>
      <c r="P8" s="91">
        <f>$M8*(SUM($I8:K8)/SUM($I8:$L8))</f>
        <v>0</v>
      </c>
      <c r="Q8" s="91">
        <f>$M8*(SUM($I8:L8)/SUM($I8:$L8))</f>
        <v>0.05</v>
      </c>
      <c r="R8" s="56"/>
      <c r="S8" s="80"/>
      <c r="T8" s="80"/>
      <c r="U8" s="80"/>
      <c r="V8" s="57">
        <f>$M8*SUM($R8:R8)/SUM($I8:$L8)</f>
        <v>0</v>
      </c>
      <c r="W8" s="57">
        <f>$M8*SUM($R8:S8)/SUM($I8:$L8)</f>
        <v>0</v>
      </c>
      <c r="X8" s="57">
        <f>$M8*SUM($R8:T8)/SUM($I8:$L8)</f>
        <v>0</v>
      </c>
      <c r="Y8" s="130">
        <f>$M8*SUM($R8:U8)/SUM($I8:$L8)</f>
        <v>0</v>
      </c>
      <c r="Z8" s="407"/>
    </row>
    <row r="9" spans="1:26" s="88" customFormat="1" ht="62.45" customHeight="1" x14ac:dyDescent="0.25">
      <c r="A9" s="205">
        <v>6</v>
      </c>
      <c r="B9" s="153" t="s">
        <v>125</v>
      </c>
      <c r="C9" s="238" t="s">
        <v>576</v>
      </c>
      <c r="D9" s="238" t="s">
        <v>577</v>
      </c>
      <c r="E9" s="202">
        <v>44562</v>
      </c>
      <c r="F9" s="202">
        <v>44926</v>
      </c>
      <c r="G9" s="239" t="s">
        <v>128</v>
      </c>
      <c r="H9" s="239" t="s">
        <v>129</v>
      </c>
      <c r="I9" s="200">
        <v>0</v>
      </c>
      <c r="J9" s="403">
        <v>1</v>
      </c>
      <c r="K9" s="200">
        <v>0</v>
      </c>
      <c r="L9" s="200">
        <v>1</v>
      </c>
      <c r="M9" s="241">
        <v>0.05</v>
      </c>
      <c r="N9" s="91">
        <f>$M9*(SUM($I9:I9)/SUM($I9:$L9))</f>
        <v>0</v>
      </c>
      <c r="O9" s="91">
        <f>$M9*(SUM($I9:J9)/SUM($I9:$L9))</f>
        <v>2.5000000000000001E-2</v>
      </c>
      <c r="P9" s="91">
        <f>$M9*(SUM($I9:K9)/SUM($I9:$L9))</f>
        <v>2.5000000000000001E-2</v>
      </c>
      <c r="Q9" s="91">
        <f>$M9*(SUM($I9:L9)/SUM($I9:$L9))</f>
        <v>0.05</v>
      </c>
      <c r="R9" s="56"/>
      <c r="S9" s="56">
        <v>1</v>
      </c>
      <c r="T9" s="80"/>
      <c r="U9" s="80"/>
      <c r="V9" s="57">
        <f>$M9*SUM($R9:R9)/SUM($I9:$L9)</f>
        <v>0</v>
      </c>
      <c r="W9" s="57">
        <f>$M9*SUM($R9:S9)/SUM($I9:$L9)</f>
        <v>2.5000000000000001E-2</v>
      </c>
      <c r="X9" s="57">
        <f>$M9*SUM($R9:T9)/SUM($I9:$L9)</f>
        <v>2.5000000000000001E-2</v>
      </c>
      <c r="Y9" s="130">
        <f>$M9*SUM($R9:U9)/SUM($I9:$L9)</f>
        <v>2.5000000000000001E-2</v>
      </c>
      <c r="Z9" s="568"/>
    </row>
    <row r="10" spans="1:26" ht="54.75" customHeight="1" x14ac:dyDescent="0.25">
      <c r="A10" s="205">
        <v>7</v>
      </c>
      <c r="B10" s="154" t="s">
        <v>130</v>
      </c>
      <c r="C10" s="475" t="s">
        <v>578</v>
      </c>
      <c r="D10" s="475" t="s">
        <v>132</v>
      </c>
      <c r="E10" s="220">
        <v>44562</v>
      </c>
      <c r="F10" s="220">
        <v>44926</v>
      </c>
      <c r="G10" s="402" t="s">
        <v>133</v>
      </c>
      <c r="H10" s="402" t="s">
        <v>134</v>
      </c>
      <c r="I10" s="403">
        <v>0</v>
      </c>
      <c r="J10" s="403">
        <v>1</v>
      </c>
      <c r="K10" s="517">
        <v>1</v>
      </c>
      <c r="L10" s="403">
        <v>1</v>
      </c>
      <c r="M10" s="241">
        <v>0.05</v>
      </c>
      <c r="N10" s="91">
        <f>$M10*(SUM($I10:I10)/SUM($I10:$L10))</f>
        <v>0</v>
      </c>
      <c r="O10" s="91">
        <f>$M10*(SUM($I10:J10)/SUM($I10:$L10))</f>
        <v>1.6666666666666666E-2</v>
      </c>
      <c r="P10" s="91">
        <f>$M10*(SUM($I10:K10)/SUM($I10:$L10))</f>
        <v>3.3333333333333333E-2</v>
      </c>
      <c r="Q10" s="91">
        <f>$M10*(SUM($I10:L10)/SUM($I10:$L10))</f>
        <v>0.05</v>
      </c>
      <c r="R10" s="56"/>
      <c r="S10" s="56">
        <v>1</v>
      </c>
      <c r="T10" s="406">
        <v>1</v>
      </c>
      <c r="U10" s="80"/>
      <c r="V10" s="57">
        <f>$M10*SUM($R10:R10)/SUM($I10:$L10)</f>
        <v>0</v>
      </c>
      <c r="W10" s="57">
        <f>$M10*SUM($R10:S10)/SUM($I10:$L10)</f>
        <v>1.6666666666666666E-2</v>
      </c>
      <c r="X10" s="57">
        <f>$M10*SUM($R10:T10)/SUM($I10:$L10)</f>
        <v>3.3333333333333333E-2</v>
      </c>
      <c r="Y10" s="130">
        <f>$M10*SUM($R10:U10)/SUM($I10:$L10)</f>
        <v>3.3333333333333333E-2</v>
      </c>
      <c r="Z10" s="410" t="s">
        <v>871</v>
      </c>
    </row>
    <row r="11" spans="1:26" ht="51" x14ac:dyDescent="0.25">
      <c r="A11" s="205">
        <v>8</v>
      </c>
      <c r="B11" s="153" t="s">
        <v>137</v>
      </c>
      <c r="C11" s="238" t="s">
        <v>138</v>
      </c>
      <c r="D11" s="238" t="s">
        <v>139</v>
      </c>
      <c r="E11" s="202">
        <v>44562</v>
      </c>
      <c r="F11" s="202">
        <v>44926</v>
      </c>
      <c r="G11" s="239" t="s">
        <v>140</v>
      </c>
      <c r="H11" s="239" t="s">
        <v>141</v>
      </c>
      <c r="I11" s="200">
        <v>0</v>
      </c>
      <c r="J11" s="403">
        <v>1</v>
      </c>
      <c r="K11" s="200">
        <v>0</v>
      </c>
      <c r="L11" s="200">
        <v>1</v>
      </c>
      <c r="M11" s="241">
        <v>0.1</v>
      </c>
      <c r="N11" s="91">
        <f>$M11*(SUM($I11:I11)/SUM($I11:$L11))</f>
        <v>0</v>
      </c>
      <c r="O11" s="91">
        <f>$M11*(SUM($I11:J11)/SUM($I11:$L11))</f>
        <v>0.05</v>
      </c>
      <c r="P11" s="91">
        <f>$M11*(SUM($I11:K11)/SUM($I11:$L11))</f>
        <v>0.05</v>
      </c>
      <c r="Q11" s="91">
        <f>$M11*(SUM($I11:L11)/SUM($I11:$L11))</f>
        <v>0.1</v>
      </c>
      <c r="R11" s="56"/>
      <c r="S11" s="56">
        <v>1</v>
      </c>
      <c r="T11" s="80"/>
      <c r="U11" s="80"/>
      <c r="V11" s="57">
        <f>$M11*SUM($R11:R11)/SUM($I11:$L11)</f>
        <v>0</v>
      </c>
      <c r="W11" s="57">
        <f>$M11*SUM($R11:S11)/SUM($I11:$L11)</f>
        <v>0.05</v>
      </c>
      <c r="X11" s="57">
        <f>$M11*SUM($R11:T11)/SUM($I11:$L11)</f>
        <v>0.05</v>
      </c>
      <c r="Y11" s="130">
        <f>$M11*SUM($R11:U11)/SUM($I11:$L11)</f>
        <v>0.05</v>
      </c>
      <c r="Z11" s="410"/>
    </row>
    <row r="12" spans="1:26" ht="66" customHeight="1" x14ac:dyDescent="0.25">
      <c r="A12" s="205">
        <v>9</v>
      </c>
      <c r="B12" s="153" t="s">
        <v>142</v>
      </c>
      <c r="C12" s="238" t="s">
        <v>579</v>
      </c>
      <c r="D12" s="238" t="s">
        <v>144</v>
      </c>
      <c r="E12" s="202">
        <v>44562</v>
      </c>
      <c r="F12" s="202">
        <v>44926</v>
      </c>
      <c r="G12" s="227" t="s">
        <v>145</v>
      </c>
      <c r="H12" s="239" t="s">
        <v>146</v>
      </c>
      <c r="I12" s="403">
        <v>5</v>
      </c>
      <c r="J12" s="403">
        <v>5</v>
      </c>
      <c r="K12" s="517">
        <v>5</v>
      </c>
      <c r="L12" s="200">
        <v>5</v>
      </c>
      <c r="M12" s="241">
        <v>0.05</v>
      </c>
      <c r="N12" s="91">
        <f>$M12*(SUM($I12:I12)/SUM($I12:$L12))</f>
        <v>1.2500000000000001E-2</v>
      </c>
      <c r="O12" s="91">
        <f>$M12*(SUM($I12:J12)/SUM($I12:$L12))</f>
        <v>2.5000000000000001E-2</v>
      </c>
      <c r="P12" s="91">
        <f>$M12*(SUM($I12:K12)/SUM($I12:$L12))</f>
        <v>3.7500000000000006E-2</v>
      </c>
      <c r="Q12" s="91">
        <f>$M12*(SUM($I12:L12)/SUM($I12:$L12))</f>
        <v>0.05</v>
      </c>
      <c r="R12" s="56">
        <v>5</v>
      </c>
      <c r="S12" s="56">
        <v>5</v>
      </c>
      <c r="T12" s="406">
        <v>5</v>
      </c>
      <c r="U12" s="80"/>
      <c r="V12" s="57">
        <f>$M12*SUM($R12:R12)/SUM($I12:$L12)</f>
        <v>1.2500000000000001E-2</v>
      </c>
      <c r="W12" s="57">
        <f>$M12*SUM($R12:S12)/SUM($I12:$L12)</f>
        <v>2.5000000000000001E-2</v>
      </c>
      <c r="X12" s="57">
        <f>$M12*SUM($R12:T12)/SUM($I12:$L12)</f>
        <v>3.7499999999999999E-2</v>
      </c>
      <c r="Y12" s="130">
        <f>$M12*SUM($R12:U12)/SUM($I12:$L12)</f>
        <v>3.7499999999999999E-2</v>
      </c>
      <c r="Z12" s="548" t="s">
        <v>877</v>
      </c>
    </row>
    <row r="13" spans="1:26" ht="38.25" x14ac:dyDescent="0.25">
      <c r="A13" s="205">
        <v>10</v>
      </c>
      <c r="B13" s="154" t="s">
        <v>149</v>
      </c>
      <c r="C13" s="402" t="s">
        <v>580</v>
      </c>
      <c r="D13" s="404" t="s">
        <v>849</v>
      </c>
      <c r="E13" s="220">
        <v>44562</v>
      </c>
      <c r="F13" s="220">
        <v>44926</v>
      </c>
      <c r="G13" s="402" t="s">
        <v>151</v>
      </c>
      <c r="H13" s="218" t="s">
        <v>152</v>
      </c>
      <c r="I13" s="403">
        <v>1</v>
      </c>
      <c r="J13" s="403">
        <v>1</v>
      </c>
      <c r="K13" s="517">
        <v>1</v>
      </c>
      <c r="L13" s="403">
        <v>1</v>
      </c>
      <c r="M13" s="241">
        <v>0.05</v>
      </c>
      <c r="N13" s="91">
        <f>$M13*(SUM($I13:I13)/SUM($I13:$L13))</f>
        <v>1.2500000000000001E-2</v>
      </c>
      <c r="O13" s="91">
        <f>$M13*(SUM($I13:J13)/SUM($I13:$L13))</f>
        <v>2.5000000000000001E-2</v>
      </c>
      <c r="P13" s="91">
        <f>$M13*(SUM($I13:K13)/SUM($I13:$L13))</f>
        <v>3.7500000000000006E-2</v>
      </c>
      <c r="Q13" s="91">
        <f>$M13*(SUM($I13:L13)/SUM($I13:$L13))</f>
        <v>0.05</v>
      </c>
      <c r="R13" s="527">
        <v>1</v>
      </c>
      <c r="S13" s="527">
        <v>0</v>
      </c>
      <c r="T13" s="406">
        <v>1</v>
      </c>
      <c r="U13" s="80"/>
      <c r="V13" s="57">
        <f>$M13*SUM($R13:R13)/SUM($I13:$L13)</f>
        <v>1.2500000000000001E-2</v>
      </c>
      <c r="W13" s="57">
        <f>$M13*SUM($R13:S13)/SUM($I13:$L13)</f>
        <v>1.2500000000000001E-2</v>
      </c>
      <c r="X13" s="57">
        <f>$M13*SUM($R13:T13)/SUM($I13:$L13)</f>
        <v>2.5000000000000001E-2</v>
      </c>
      <c r="Y13" s="130">
        <f>$M13*SUM($R13:U13)/SUM($I13:$L13)</f>
        <v>2.5000000000000001E-2</v>
      </c>
      <c r="Z13" s="410" t="s">
        <v>872</v>
      </c>
    </row>
    <row r="14" spans="1:26" ht="54" customHeight="1" x14ac:dyDescent="0.25">
      <c r="A14" s="205">
        <v>11</v>
      </c>
      <c r="B14" s="153" t="s">
        <v>153</v>
      </c>
      <c r="C14" s="238" t="s">
        <v>581</v>
      </c>
      <c r="D14" s="238" t="s">
        <v>155</v>
      </c>
      <c r="E14" s="202">
        <v>44562</v>
      </c>
      <c r="F14" s="202">
        <v>44926</v>
      </c>
      <c r="G14" s="244" t="s">
        <v>156</v>
      </c>
      <c r="H14" s="239" t="s">
        <v>157</v>
      </c>
      <c r="I14" s="200">
        <v>0</v>
      </c>
      <c r="J14" s="403">
        <v>0</v>
      </c>
      <c r="K14" s="200">
        <v>0</v>
      </c>
      <c r="L14" s="200">
        <v>1</v>
      </c>
      <c r="M14" s="241">
        <v>0.05</v>
      </c>
      <c r="N14" s="91">
        <f>$M14*(SUM($I14:I14)/SUM($I14:$L14))</f>
        <v>0</v>
      </c>
      <c r="O14" s="91">
        <f>$M14*(SUM($I14:J14)/SUM($I14:$L14))</f>
        <v>0</v>
      </c>
      <c r="P14" s="91">
        <f>$M14*(SUM($I14:K14)/SUM($I14:$L14))</f>
        <v>0</v>
      </c>
      <c r="Q14" s="91">
        <f>$M14*(SUM($I14:L14)/SUM($I14:$L14))</f>
        <v>0.05</v>
      </c>
      <c r="R14" s="56"/>
      <c r="S14" s="80"/>
      <c r="T14" s="80"/>
      <c r="U14" s="80"/>
      <c r="V14" s="57">
        <f>$M14*SUM($R14:R14)/SUM($I14:$L14)</f>
        <v>0</v>
      </c>
      <c r="W14" s="57">
        <f>$M14*SUM($R14:S14)/SUM($I14:$L14)</f>
        <v>0</v>
      </c>
      <c r="X14" s="57">
        <f>$M14*SUM($R14:T14)/SUM($I14:$L14)</f>
        <v>0</v>
      </c>
      <c r="Y14" s="130">
        <f>$M14*SUM($R14:U14)/SUM($I14:$L14)</f>
        <v>0</v>
      </c>
      <c r="Z14" s="407"/>
    </row>
    <row r="15" spans="1:26" ht="76.5" x14ac:dyDescent="0.25">
      <c r="A15" s="205">
        <v>12</v>
      </c>
      <c r="B15" s="153" t="s">
        <v>158</v>
      </c>
      <c r="C15" s="195" t="s">
        <v>159</v>
      </c>
      <c r="D15" s="195" t="s">
        <v>160</v>
      </c>
      <c r="E15" s="202">
        <v>44593</v>
      </c>
      <c r="F15" s="202">
        <v>44772</v>
      </c>
      <c r="G15" s="191" t="s">
        <v>161</v>
      </c>
      <c r="H15" s="191" t="s">
        <v>162</v>
      </c>
      <c r="I15" s="204">
        <v>0</v>
      </c>
      <c r="J15" s="221">
        <v>0</v>
      </c>
      <c r="K15" s="518">
        <v>1</v>
      </c>
      <c r="L15" s="204">
        <v>0</v>
      </c>
      <c r="M15" s="245">
        <v>0.05</v>
      </c>
      <c r="N15" s="91">
        <f>$M15*(SUM($I15:I15)/SUM($I15:$L15))</f>
        <v>0</v>
      </c>
      <c r="O15" s="91">
        <f>$M15*(SUM($I15:J15)/SUM($I15:$L15))</f>
        <v>0</v>
      </c>
      <c r="P15" s="91">
        <f>$M15*(SUM($I15:K15)/SUM($I15:$L15))</f>
        <v>0.05</v>
      </c>
      <c r="Q15" s="91">
        <f>$M15*(SUM($I15:L15)/SUM($I15:$L15))</f>
        <v>0.05</v>
      </c>
      <c r="R15" s="56"/>
      <c r="S15" s="80"/>
      <c r="T15" s="406">
        <v>1</v>
      </c>
      <c r="U15" s="80"/>
      <c r="V15" s="57">
        <f>$M15*SUM($R15:R15)/SUM($I15:$L15)</f>
        <v>0</v>
      </c>
      <c r="W15" s="57">
        <f>$M15*SUM($R15:S15)/SUM($I15:$L15)</f>
        <v>0</v>
      </c>
      <c r="X15" s="57">
        <f>$M15*SUM($R15:T15)/SUM($I15:$L15)</f>
        <v>0.05</v>
      </c>
      <c r="Y15" s="130">
        <f>$M15*SUM($R15:U15)/SUM($I15:$L15)</f>
        <v>0.05</v>
      </c>
      <c r="Z15" s="410" t="s">
        <v>873</v>
      </c>
    </row>
    <row r="16" spans="1:26" ht="51" x14ac:dyDescent="0.25">
      <c r="A16" s="205">
        <v>13</v>
      </c>
      <c r="B16" s="154" t="s">
        <v>164</v>
      </c>
      <c r="C16" s="218" t="s">
        <v>165</v>
      </c>
      <c r="D16" s="246" t="s">
        <v>166</v>
      </c>
      <c r="E16" s="219">
        <v>44621</v>
      </c>
      <c r="F16" s="220">
        <v>44895</v>
      </c>
      <c r="G16" s="218" t="s">
        <v>167</v>
      </c>
      <c r="H16" s="218" t="s">
        <v>168</v>
      </c>
      <c r="I16" s="221">
        <v>1</v>
      </c>
      <c r="J16" s="221">
        <v>1</v>
      </c>
      <c r="K16" s="518">
        <v>1</v>
      </c>
      <c r="L16" s="221">
        <v>0</v>
      </c>
      <c r="M16" s="196">
        <v>0.05</v>
      </c>
      <c r="N16" s="91">
        <f>$M16*(SUM($I16:I16)/SUM($I16:$L16))</f>
        <v>1.6666666666666666E-2</v>
      </c>
      <c r="O16" s="91">
        <f>$M16*(SUM($I16:J16)/SUM($I16:$L16))</f>
        <v>3.3333333333333333E-2</v>
      </c>
      <c r="P16" s="91">
        <f>$M16*(SUM($I16:K16)/SUM($I16:$L16))</f>
        <v>0.05</v>
      </c>
      <c r="Q16" s="91">
        <f>$M16*(SUM($I16:L16)/SUM($I16:$L16))</f>
        <v>0.05</v>
      </c>
      <c r="R16" s="56">
        <v>1</v>
      </c>
      <c r="S16" s="56">
        <v>1</v>
      </c>
      <c r="T16" s="406">
        <v>1</v>
      </c>
      <c r="U16" s="80"/>
      <c r="V16" s="57">
        <f>$M16*SUM($R16:R16)/SUM($I16:$L16)</f>
        <v>1.6666666666666666E-2</v>
      </c>
      <c r="W16" s="57">
        <f>$M16*SUM($R16:S16)/SUM($I16:$L16)</f>
        <v>3.3333333333333333E-2</v>
      </c>
      <c r="X16" s="57">
        <f>$M16*SUM($R16:T16)/SUM($I16:$L16)</f>
        <v>5.000000000000001E-2</v>
      </c>
      <c r="Y16" s="130">
        <f>$M16*SUM($R16:U16)/SUM($I16:$L16)</f>
        <v>5.000000000000001E-2</v>
      </c>
      <c r="Z16" s="548" t="s">
        <v>912</v>
      </c>
    </row>
    <row r="17" spans="1:26" ht="46.5" customHeight="1" x14ac:dyDescent="0.25">
      <c r="A17" s="405">
        <v>14</v>
      </c>
      <c r="B17" s="399" t="s">
        <v>169</v>
      </c>
      <c r="C17" s="303" t="s">
        <v>170</v>
      </c>
      <c r="D17" s="218" t="s">
        <v>874</v>
      </c>
      <c r="E17" s="304">
        <v>44652</v>
      </c>
      <c r="F17" s="476">
        <v>44926</v>
      </c>
      <c r="G17" s="303" t="s">
        <v>172</v>
      </c>
      <c r="H17" s="218" t="s">
        <v>173</v>
      </c>
      <c r="I17" s="221">
        <v>0</v>
      </c>
      <c r="J17" s="221">
        <v>1</v>
      </c>
      <c r="K17" s="518">
        <v>1</v>
      </c>
      <c r="L17" s="221">
        <v>8</v>
      </c>
      <c r="M17" s="196">
        <v>0.05</v>
      </c>
      <c r="N17" s="411">
        <f>$M17*(SUM($I17:I17)/SUM($I17:$L17))</f>
        <v>0</v>
      </c>
      <c r="O17" s="411">
        <f>$M17*(SUM($I17:J17)/SUM($I17:$L17))</f>
        <v>5.000000000000001E-3</v>
      </c>
      <c r="P17" s="411">
        <f>$M17*(SUM($I17:K17)/SUM($I17:$L17))</f>
        <v>1.0000000000000002E-2</v>
      </c>
      <c r="Q17" s="411">
        <f>$M17*(SUM($I17:L17)/SUM($I17:$L17))</f>
        <v>0.05</v>
      </c>
      <c r="R17" s="387"/>
      <c r="S17" s="56">
        <v>1</v>
      </c>
      <c r="T17" s="406">
        <v>1</v>
      </c>
      <c r="U17" s="80"/>
      <c r="V17" s="57">
        <f>$M17*SUM($R17:R17)/SUM($I17:$L17)</f>
        <v>0</v>
      </c>
      <c r="W17" s="57">
        <f>$M17*SUM($R17:S17)/SUM($I17:$L17)</f>
        <v>5.0000000000000001E-3</v>
      </c>
      <c r="X17" s="57">
        <f>$M17*SUM($R17:T17)/SUM($I17:$L17)</f>
        <v>0.01</v>
      </c>
      <c r="Y17" s="130">
        <f>$M17*SUM($R17:U17)/SUM($I17:$L17)</f>
        <v>0.01</v>
      </c>
      <c r="Z17" s="413" t="s">
        <v>875</v>
      </c>
    </row>
    <row r="18" spans="1:26" ht="98.25" customHeight="1" x14ac:dyDescent="0.25">
      <c r="A18" s="405">
        <v>15</v>
      </c>
      <c r="B18" s="469" t="s">
        <v>174</v>
      </c>
      <c r="C18" s="445" t="s">
        <v>175</v>
      </c>
      <c r="D18" s="445" t="s">
        <v>176</v>
      </c>
      <c r="E18" s="463">
        <v>44652</v>
      </c>
      <c r="F18" s="444">
        <v>44926</v>
      </c>
      <c r="G18" s="445" t="s">
        <v>177</v>
      </c>
      <c r="H18" s="445" t="s">
        <v>178</v>
      </c>
      <c r="I18" s="425">
        <v>0</v>
      </c>
      <c r="J18" s="425">
        <v>0</v>
      </c>
      <c r="K18" s="523">
        <v>2</v>
      </c>
      <c r="L18" s="425">
        <v>2</v>
      </c>
      <c r="M18" s="464">
        <v>0.05</v>
      </c>
      <c r="N18" s="411">
        <f>$M18*(SUM($I18:I18)/SUM($I18:$L18))</f>
        <v>0</v>
      </c>
      <c r="O18" s="411">
        <f>$M18*(SUM($I18:J18)/SUM($I18:$L18))</f>
        <v>0</v>
      </c>
      <c r="P18" s="411">
        <f>$M18*(SUM($I18:K18)/SUM($I18:$L18))</f>
        <v>2.5000000000000001E-2</v>
      </c>
      <c r="Q18" s="411">
        <f>$M18*(SUM($I18:L18)/SUM($I18:$L18))</f>
        <v>0.05</v>
      </c>
      <c r="R18" s="56"/>
      <c r="S18" s="128"/>
      <c r="T18" s="652">
        <v>2</v>
      </c>
      <c r="U18" s="128"/>
      <c r="V18" s="57">
        <f>$M18*SUM($R18:R18)/SUM($I18:$L18)</f>
        <v>0</v>
      </c>
      <c r="W18" s="57">
        <f>$M18*SUM($R18:S18)/SUM($I18:$L18)</f>
        <v>0</v>
      </c>
      <c r="X18" s="57">
        <f>$M18*SUM($R18:T18)/SUM($I18:$L18)</f>
        <v>2.5000000000000001E-2</v>
      </c>
      <c r="Y18" s="130">
        <f>$M18*SUM($R18:U18)/SUM($I18:$L18)</f>
        <v>2.5000000000000001E-2</v>
      </c>
      <c r="Z18" s="560" t="s">
        <v>876</v>
      </c>
    </row>
    <row r="19" spans="1:26" ht="32.25" customHeight="1" thickBot="1" x14ac:dyDescent="0.3">
      <c r="A19" s="152"/>
      <c r="B19" s="156" t="s">
        <v>180</v>
      </c>
      <c r="C19" s="157"/>
      <c r="D19" s="157"/>
      <c r="E19" s="158"/>
      <c r="F19" s="158"/>
      <c r="G19" s="159"/>
      <c r="H19" s="159"/>
      <c r="I19" s="42"/>
      <c r="J19" s="42"/>
      <c r="K19" s="42"/>
      <c r="L19" s="42"/>
      <c r="M19" s="162">
        <f>SUM(M4:M18)</f>
        <v>1.0000000000000002</v>
      </c>
      <c r="N19" s="89">
        <f>SUM(N4:N18)</f>
        <v>4.1666666666666671E-2</v>
      </c>
      <c r="O19" s="89">
        <f>SUM(O4:O18)</f>
        <v>0.21249999999999999</v>
      </c>
      <c r="P19" s="89">
        <f>SUM(P4:P18)</f>
        <v>0.55166666666666664</v>
      </c>
      <c r="Q19" s="89">
        <f>SUM(Q4:Q18)</f>
        <v>1.0000000000000002</v>
      </c>
      <c r="R19" s="42"/>
      <c r="S19" s="42"/>
      <c r="T19" s="531"/>
      <c r="U19" s="531"/>
      <c r="V19" s="58">
        <f>SUM(V4:V18)</f>
        <v>4.1666666666666671E-2</v>
      </c>
      <c r="W19" s="58">
        <f>SUM(W4:W18)</f>
        <v>0.2</v>
      </c>
      <c r="X19" s="58">
        <f>SUM(X4:X18)</f>
        <v>0.53916666666666668</v>
      </c>
      <c r="Y19" s="563">
        <f>SUM(Y4:Y18)</f>
        <v>0.53916666666666668</v>
      </c>
      <c r="Z19" s="408"/>
    </row>
    <row r="20" spans="1:26" ht="38.25" x14ac:dyDescent="0.25">
      <c r="A20" s="206">
        <v>16</v>
      </c>
      <c r="B20" s="400" t="s">
        <v>181</v>
      </c>
      <c r="C20" s="312" t="s">
        <v>182</v>
      </c>
      <c r="D20" s="312" t="s">
        <v>182</v>
      </c>
      <c r="E20" s="401">
        <v>44562</v>
      </c>
      <c r="F20" s="401">
        <v>44773</v>
      </c>
      <c r="G20" s="312" t="s">
        <v>183</v>
      </c>
      <c r="H20" s="312" t="s">
        <v>184</v>
      </c>
      <c r="I20" s="223">
        <v>0</v>
      </c>
      <c r="J20" s="223">
        <v>0</v>
      </c>
      <c r="K20" s="526">
        <v>1</v>
      </c>
      <c r="L20" s="223">
        <v>0</v>
      </c>
      <c r="M20" s="248">
        <v>0.06</v>
      </c>
      <c r="N20" s="91">
        <f>$M20*(SUM($I20:I20)/SUM($I20:$L20))</f>
        <v>0</v>
      </c>
      <c r="O20" s="91">
        <f>$M20*(SUM($I20:J20)/SUM($I20:$L20))</f>
        <v>0</v>
      </c>
      <c r="P20" s="91">
        <f>$M20*(SUM($I20:K20)/SUM($I20:$L20))</f>
        <v>0.06</v>
      </c>
      <c r="Q20" s="91">
        <f>$M20*(SUM($I20:L20)/SUM($I20:$L20))</f>
        <v>0.06</v>
      </c>
      <c r="R20" s="56"/>
      <c r="S20" s="537"/>
      <c r="T20" s="551">
        <v>1</v>
      </c>
      <c r="U20" s="538"/>
      <c r="V20" s="57">
        <f>$M20*SUM($R20:R20)/SUM($I20:$L20)</f>
        <v>0</v>
      </c>
      <c r="W20" s="574">
        <f>$M20*SUM($R20:S20)/SUM($I20:$L20)</f>
        <v>0</v>
      </c>
      <c r="X20" s="57">
        <f>$M20*SUM($R20:T20)/SUM($I20:$L20)</f>
        <v>0.06</v>
      </c>
      <c r="Y20" s="130">
        <f>$M20*SUM($R20:U20)/SUM($I20:$L20)</f>
        <v>0.06</v>
      </c>
      <c r="Z20" s="534" t="s">
        <v>878</v>
      </c>
    </row>
    <row r="21" spans="1:26" ht="63.75" x14ac:dyDescent="0.25">
      <c r="A21" s="205">
        <v>17</v>
      </c>
      <c r="B21" s="154" t="s">
        <v>188</v>
      </c>
      <c r="C21" s="218" t="s">
        <v>189</v>
      </c>
      <c r="D21" s="218" t="s">
        <v>190</v>
      </c>
      <c r="E21" s="220">
        <v>44562</v>
      </c>
      <c r="F21" s="444">
        <v>44773</v>
      </c>
      <c r="G21" s="218" t="s">
        <v>183</v>
      </c>
      <c r="H21" s="218" t="s">
        <v>184</v>
      </c>
      <c r="I21" s="221">
        <v>0</v>
      </c>
      <c r="J21" s="425">
        <v>0</v>
      </c>
      <c r="K21" s="518">
        <v>1</v>
      </c>
      <c r="L21" s="221">
        <v>0</v>
      </c>
      <c r="M21" s="245">
        <v>7.0000000000000007E-2</v>
      </c>
      <c r="N21" s="91">
        <f>$M21*(SUM($I21:I21)/SUM($I21:$L21))</f>
        <v>0</v>
      </c>
      <c r="O21" s="91">
        <f>$M21*(SUM($I21:J21)/SUM($I21:$L21))</f>
        <v>0</v>
      </c>
      <c r="P21" s="91">
        <f>$M21*(SUM($I21:K21)/SUM($I21:$L21))</f>
        <v>7.0000000000000007E-2</v>
      </c>
      <c r="Q21" s="91">
        <f>$M21*(SUM($I21:L21)/SUM($I21:$L21))</f>
        <v>7.0000000000000007E-2</v>
      </c>
      <c r="R21" s="56"/>
      <c r="S21" s="539"/>
      <c r="T21" s="535">
        <v>1</v>
      </c>
      <c r="U21" s="540"/>
      <c r="V21" s="57">
        <f>$M21*SUM($R21:R21)/SUM($I21:$L21)</f>
        <v>0</v>
      </c>
      <c r="W21" s="574">
        <f>$M21*SUM($R21:S21)/SUM($I21:$L21)</f>
        <v>0</v>
      </c>
      <c r="X21" s="57">
        <f>$M21*SUM($R21:T21)/SUM($I21:$L21)</f>
        <v>7.0000000000000007E-2</v>
      </c>
      <c r="Y21" s="130">
        <f>$M21*SUM($R21:U21)/SUM($I21:$L21)</f>
        <v>7.0000000000000007E-2</v>
      </c>
      <c r="Z21" s="409" t="s">
        <v>879</v>
      </c>
    </row>
    <row r="22" spans="1:26" ht="76.5" x14ac:dyDescent="0.25">
      <c r="A22" s="205">
        <v>18</v>
      </c>
      <c r="B22" s="154" t="s">
        <v>191</v>
      </c>
      <c r="C22" s="218" t="s">
        <v>192</v>
      </c>
      <c r="D22" s="218" t="s">
        <v>193</v>
      </c>
      <c r="E22" s="220">
        <v>44562</v>
      </c>
      <c r="F22" s="220">
        <v>44773</v>
      </c>
      <c r="G22" s="218" t="s">
        <v>183</v>
      </c>
      <c r="H22" s="218" t="s">
        <v>184</v>
      </c>
      <c r="I22" s="221">
        <v>0</v>
      </c>
      <c r="J22" s="221">
        <v>0</v>
      </c>
      <c r="K22" s="518">
        <v>1</v>
      </c>
      <c r="L22" s="221">
        <v>0</v>
      </c>
      <c r="M22" s="245">
        <v>7.0000000000000007E-2</v>
      </c>
      <c r="N22" s="91">
        <f>$M22*(SUM($I22:I22)/SUM($I22:$L22))</f>
        <v>0</v>
      </c>
      <c r="O22" s="91">
        <f>$M22*(SUM($I22:J22)/SUM($I22:$L22))</f>
        <v>0</v>
      </c>
      <c r="P22" s="91">
        <f>$M22*(SUM($I22:K22)/SUM($I22:$L22))</f>
        <v>7.0000000000000007E-2</v>
      </c>
      <c r="Q22" s="91">
        <f>$M22*(SUM($I22:L22)/SUM($I22:$L22))</f>
        <v>7.0000000000000007E-2</v>
      </c>
      <c r="R22" s="56"/>
      <c r="S22" s="539"/>
      <c r="T22" s="535">
        <v>1</v>
      </c>
      <c r="U22" s="540"/>
      <c r="V22" s="57">
        <f>$M22*SUM($R22:R22)/SUM($I22:$L22)</f>
        <v>0</v>
      </c>
      <c r="W22" s="574">
        <f>$M22*SUM($R22:S22)/SUM($I22:$L22)</f>
        <v>0</v>
      </c>
      <c r="X22" s="57">
        <f>$M22*SUM($R22:T22)/SUM($I22:$L22)</f>
        <v>7.0000000000000007E-2</v>
      </c>
      <c r="Y22" s="130">
        <f>$M22*SUM($R22:U22)/SUM($I22:$L22)</f>
        <v>7.0000000000000007E-2</v>
      </c>
      <c r="Z22" s="410" t="s">
        <v>880</v>
      </c>
    </row>
    <row r="23" spans="1:26" ht="114.75" customHeight="1" x14ac:dyDescent="0.25">
      <c r="A23" s="205">
        <v>19</v>
      </c>
      <c r="B23" s="153" t="s">
        <v>194</v>
      </c>
      <c r="C23" s="191" t="s">
        <v>195</v>
      </c>
      <c r="D23" s="191" t="s">
        <v>196</v>
      </c>
      <c r="E23" s="202">
        <v>44562</v>
      </c>
      <c r="F23" s="202">
        <v>44926</v>
      </c>
      <c r="G23" s="191" t="s">
        <v>197</v>
      </c>
      <c r="H23" s="191" t="s">
        <v>198</v>
      </c>
      <c r="I23" s="221">
        <v>1</v>
      </c>
      <c r="J23" s="221">
        <v>1</v>
      </c>
      <c r="K23" s="518">
        <v>1</v>
      </c>
      <c r="L23" s="204">
        <v>1</v>
      </c>
      <c r="M23" s="245">
        <v>0.3</v>
      </c>
      <c r="N23" s="91">
        <f>$M23*(SUM($I23:I23)/SUM($I23:$L23))</f>
        <v>7.4999999999999997E-2</v>
      </c>
      <c r="O23" s="91">
        <f>$M23*(SUM($I23:J23)/SUM($I23:$L23))</f>
        <v>0.15</v>
      </c>
      <c r="P23" s="91">
        <f>$M23*(SUM($I23:K23)/SUM($I23:$L23))</f>
        <v>0.22499999999999998</v>
      </c>
      <c r="Q23" s="91">
        <f>$M23*(SUM($I23:L23)/SUM($I23:$L23))</f>
        <v>0.3</v>
      </c>
      <c r="R23" s="56">
        <v>1</v>
      </c>
      <c r="S23" s="637">
        <v>1</v>
      </c>
      <c r="T23" s="535">
        <v>1</v>
      </c>
      <c r="U23" s="540"/>
      <c r="V23" s="57">
        <f>$M23*SUM($R23:R23)/SUM($I23:$L23)</f>
        <v>7.4999999999999997E-2</v>
      </c>
      <c r="W23" s="57">
        <f>$M23*SUM($R23:S23)/SUM($I23:$L23)</f>
        <v>0.15</v>
      </c>
      <c r="X23" s="57">
        <f>$M23*SUM($R23:T23)/SUM($I23:$L23)</f>
        <v>0.22499999999999998</v>
      </c>
      <c r="Y23" s="130">
        <f>$M23*SUM($R23:U23)/SUM($I23:$L23)</f>
        <v>0.22499999999999998</v>
      </c>
      <c r="Z23" s="410" t="s">
        <v>881</v>
      </c>
    </row>
    <row r="24" spans="1:26" ht="63.75" x14ac:dyDescent="0.25">
      <c r="A24" s="205">
        <v>20</v>
      </c>
      <c r="B24" s="153" t="s">
        <v>200</v>
      </c>
      <c r="C24" s="191" t="s">
        <v>201</v>
      </c>
      <c r="D24" s="191" t="s">
        <v>202</v>
      </c>
      <c r="E24" s="202">
        <v>44562</v>
      </c>
      <c r="F24" s="202">
        <v>44651</v>
      </c>
      <c r="G24" s="191" t="s">
        <v>203</v>
      </c>
      <c r="H24" s="191" t="s">
        <v>204</v>
      </c>
      <c r="I24" s="221">
        <v>1</v>
      </c>
      <c r="J24" s="221">
        <v>0</v>
      </c>
      <c r="K24" s="204">
        <v>0</v>
      </c>
      <c r="L24" s="204">
        <v>0</v>
      </c>
      <c r="M24" s="245">
        <v>0.03</v>
      </c>
      <c r="N24" s="91">
        <f>$M24*(SUM($I24:I24)/SUM($I24:$L24))</f>
        <v>0.03</v>
      </c>
      <c r="O24" s="91">
        <f>$M24*(SUM($I24:J24)/SUM($I24:$L24))</f>
        <v>0.03</v>
      </c>
      <c r="P24" s="91">
        <f>$M24*(SUM($I24:K24)/SUM($I24:$L24))</f>
        <v>0.03</v>
      </c>
      <c r="Q24" s="91">
        <f>$M24*(SUM($I24:L24)/SUM($I24:$L24))</f>
        <v>0.03</v>
      </c>
      <c r="R24" s="56">
        <v>1</v>
      </c>
      <c r="S24" s="540"/>
      <c r="T24" s="541"/>
      <c r="U24" s="540"/>
      <c r="V24" s="57">
        <f>$M24*SUM($R24:R24)/SUM($I24:$L24)</f>
        <v>0.03</v>
      </c>
      <c r="W24" s="57">
        <f>$M24*SUM($R24:S24)/SUM($I24:$L24)</f>
        <v>0.03</v>
      </c>
      <c r="X24" s="57">
        <f>$M24*SUM($R24:T24)/SUM($I24:$L24)</f>
        <v>0.03</v>
      </c>
      <c r="Y24" s="130">
        <f>$M24*SUM($R24:U24)/SUM($I24:$L24)</f>
        <v>0.03</v>
      </c>
      <c r="Z24" s="410"/>
    </row>
    <row r="25" spans="1:26" ht="76.5" x14ac:dyDescent="0.25">
      <c r="A25" s="205">
        <v>21</v>
      </c>
      <c r="B25" s="153" t="s">
        <v>205</v>
      </c>
      <c r="C25" s="191" t="s">
        <v>206</v>
      </c>
      <c r="D25" s="191" t="s">
        <v>207</v>
      </c>
      <c r="E25" s="202">
        <v>44562</v>
      </c>
      <c r="F25" s="202">
        <v>44651</v>
      </c>
      <c r="G25" s="191" t="s">
        <v>203</v>
      </c>
      <c r="H25" s="191" t="s">
        <v>204</v>
      </c>
      <c r="I25" s="221">
        <v>1</v>
      </c>
      <c r="J25" s="221">
        <v>0</v>
      </c>
      <c r="K25" s="204">
        <v>0</v>
      </c>
      <c r="L25" s="204">
        <v>0</v>
      </c>
      <c r="M25" s="245">
        <v>0.03</v>
      </c>
      <c r="N25" s="91">
        <f>$M25*(SUM($I25:I25)/SUM($I25:$L25))</f>
        <v>0.03</v>
      </c>
      <c r="O25" s="91">
        <f>$M25*(SUM($I25:J25)/SUM($I25:$L25))</f>
        <v>0.03</v>
      </c>
      <c r="P25" s="91">
        <f>$M25*(SUM($I25:K25)/SUM($I25:$L25))</f>
        <v>0.03</v>
      </c>
      <c r="Q25" s="91">
        <f>$M25*(SUM($I25:L25)/SUM($I25:$L25))</f>
        <v>0.03</v>
      </c>
      <c r="R25" s="56">
        <v>1</v>
      </c>
      <c r="S25" s="542"/>
      <c r="T25" s="537"/>
      <c r="U25" s="542"/>
      <c r="V25" s="57">
        <f>$M25*SUM($R25:R25)/SUM($I25:$L25)</f>
        <v>0.03</v>
      </c>
      <c r="W25" s="57">
        <f>$M25*SUM($R25:S25)/SUM($I25:$L25)</f>
        <v>0.03</v>
      </c>
      <c r="X25" s="57">
        <f>$M25*SUM($R25:T25)/SUM($I25:$L25)</f>
        <v>0.03</v>
      </c>
      <c r="Y25" s="130">
        <f>$M25*SUM($R25:U25)/SUM($I25:$L25)</f>
        <v>0.03</v>
      </c>
      <c r="Z25" s="557"/>
    </row>
    <row r="26" spans="1:26" ht="63.75" x14ac:dyDescent="0.25">
      <c r="A26" s="205">
        <v>22</v>
      </c>
      <c r="B26" s="153" t="s">
        <v>208</v>
      </c>
      <c r="C26" s="191" t="s">
        <v>209</v>
      </c>
      <c r="D26" s="191" t="s">
        <v>210</v>
      </c>
      <c r="E26" s="202">
        <v>44652</v>
      </c>
      <c r="F26" s="202">
        <v>44742</v>
      </c>
      <c r="G26" s="191" t="s">
        <v>203</v>
      </c>
      <c r="H26" s="191" t="s">
        <v>204</v>
      </c>
      <c r="I26" s="204">
        <v>0</v>
      </c>
      <c r="J26" s="221">
        <v>1</v>
      </c>
      <c r="K26" s="204">
        <v>0</v>
      </c>
      <c r="L26" s="204">
        <v>0</v>
      </c>
      <c r="M26" s="245">
        <v>0.04</v>
      </c>
      <c r="N26" s="91">
        <f>$M26*(SUM($I26:I26)/SUM($I26:$L26))</f>
        <v>0</v>
      </c>
      <c r="O26" s="91">
        <f>$M26*(SUM($I26:J26)/SUM($I26:$L26))</f>
        <v>0.04</v>
      </c>
      <c r="P26" s="91">
        <f>$M26*(SUM($I26:K26)/SUM($I26:$L26))</f>
        <v>0.04</v>
      </c>
      <c r="Q26" s="91">
        <f>$M26*(SUM($I26:L26)/SUM($I26:$L26))</f>
        <v>0.04</v>
      </c>
      <c r="R26" s="56"/>
      <c r="S26" s="638">
        <v>1</v>
      </c>
      <c r="T26" s="541"/>
      <c r="U26" s="540"/>
      <c r="V26" s="57">
        <f>$M26*SUM($R26:R26)/SUM($I26:$L26)</f>
        <v>0</v>
      </c>
      <c r="W26" s="57">
        <f>$M26*SUM($R26:S26)/SUM($I26:$L26)</f>
        <v>0.04</v>
      </c>
      <c r="X26" s="57">
        <f>$M26*SUM($R26:T26)/SUM($I26:$L26)</f>
        <v>0.04</v>
      </c>
      <c r="Y26" s="130">
        <f>$M26*SUM($R26:U26)/SUM($I26:$L26)</f>
        <v>0.04</v>
      </c>
      <c r="Z26" s="413"/>
    </row>
    <row r="27" spans="1:26" ht="63.75" x14ac:dyDescent="0.25">
      <c r="A27" s="205">
        <v>23</v>
      </c>
      <c r="B27" s="153" t="s">
        <v>211</v>
      </c>
      <c r="C27" s="191" t="s">
        <v>212</v>
      </c>
      <c r="D27" s="191" t="s">
        <v>213</v>
      </c>
      <c r="E27" s="202">
        <v>44652</v>
      </c>
      <c r="F27" s="202">
        <v>44742</v>
      </c>
      <c r="G27" s="191" t="s">
        <v>203</v>
      </c>
      <c r="H27" s="191" t="s">
        <v>204</v>
      </c>
      <c r="I27" s="204">
        <v>0</v>
      </c>
      <c r="J27" s="221">
        <v>1</v>
      </c>
      <c r="K27" s="204">
        <v>0</v>
      </c>
      <c r="L27" s="204">
        <v>0</v>
      </c>
      <c r="M27" s="245">
        <v>0.04</v>
      </c>
      <c r="N27" s="91">
        <f>$M27*(SUM($I27:I27)/SUM($I27:$L27))</f>
        <v>0</v>
      </c>
      <c r="O27" s="91">
        <f>$M27*(SUM($I27:J27)/SUM($I27:$L27))</f>
        <v>0.04</v>
      </c>
      <c r="P27" s="91">
        <f>$M27*(SUM($I27:K27)/SUM($I27:$L27))</f>
        <v>0.04</v>
      </c>
      <c r="Q27" s="91">
        <f>$M27*(SUM($I27:L27)/SUM($I27:$L27))</f>
        <v>0.04</v>
      </c>
      <c r="R27" s="56"/>
      <c r="S27" s="638">
        <v>1</v>
      </c>
      <c r="T27" s="541"/>
      <c r="U27" s="540"/>
      <c r="V27" s="57">
        <f>$M27*SUM($R27:R27)/SUM($I27:$L27)</f>
        <v>0</v>
      </c>
      <c r="W27" s="57">
        <f>$M27*SUM($R27:S27)/SUM($I27:$L27)</f>
        <v>0.04</v>
      </c>
      <c r="X27" s="57">
        <f>$M27*SUM($R27:T27)/SUM($I27:$L27)</f>
        <v>0.04</v>
      </c>
      <c r="Y27" s="130">
        <f>$M27*SUM($R27:U27)/SUM($I27:$L27)</f>
        <v>0.04</v>
      </c>
      <c r="Z27" s="560"/>
    </row>
    <row r="28" spans="1:26" ht="38.25" x14ac:dyDescent="0.25">
      <c r="A28" s="205">
        <v>24</v>
      </c>
      <c r="B28" s="153" t="s">
        <v>214</v>
      </c>
      <c r="C28" s="191" t="s">
        <v>215</v>
      </c>
      <c r="D28" s="191" t="s">
        <v>216</v>
      </c>
      <c r="E28" s="202">
        <v>44562</v>
      </c>
      <c r="F28" s="202">
        <v>44926</v>
      </c>
      <c r="G28" s="191" t="s">
        <v>217</v>
      </c>
      <c r="H28" s="191" t="s">
        <v>218</v>
      </c>
      <c r="I28" s="204">
        <v>0</v>
      </c>
      <c r="J28" s="221">
        <v>6</v>
      </c>
      <c r="K28" s="204">
        <v>0</v>
      </c>
      <c r="L28" s="204">
        <v>6</v>
      </c>
      <c r="M28" s="245">
        <v>0.03</v>
      </c>
      <c r="N28" s="91">
        <f>$M28*(SUM($I28:I28)/SUM($I28:$L28))</f>
        <v>0</v>
      </c>
      <c r="O28" s="91">
        <f>$M28*(SUM($I28:J28)/SUM($I28:$L28))</f>
        <v>1.4999999999999999E-2</v>
      </c>
      <c r="P28" s="91">
        <f>$M28*(SUM($I28:K28)/SUM($I28:$L28))</f>
        <v>1.4999999999999999E-2</v>
      </c>
      <c r="Q28" s="91">
        <f>$M28*(SUM($I28:L28)/SUM($I28:$L28))</f>
        <v>0.03</v>
      </c>
      <c r="R28" s="56"/>
      <c r="S28" s="638">
        <v>6</v>
      </c>
      <c r="T28" s="541"/>
      <c r="U28" s="540"/>
      <c r="V28" s="57">
        <f>$M28*SUM($R28:R28)/SUM($I28:$L28)</f>
        <v>0</v>
      </c>
      <c r="W28" s="57">
        <f>$M28*SUM($R28:S28)/SUM($I28:$L28)</f>
        <v>1.4999999999999999E-2</v>
      </c>
      <c r="X28" s="57">
        <f>$M28*SUM($R28:T28)/SUM($I28:$L28)</f>
        <v>1.4999999999999999E-2</v>
      </c>
      <c r="Y28" s="130">
        <f>$M28*SUM($R28:U28)/SUM($I28:$L28)</f>
        <v>1.4999999999999999E-2</v>
      </c>
      <c r="Z28" s="409"/>
    </row>
    <row r="29" spans="1:26" ht="76.5" x14ac:dyDescent="0.25">
      <c r="A29" s="205">
        <v>25</v>
      </c>
      <c r="B29" s="153" t="s">
        <v>219</v>
      </c>
      <c r="C29" s="191" t="s">
        <v>220</v>
      </c>
      <c r="D29" s="191" t="s">
        <v>221</v>
      </c>
      <c r="E29" s="202">
        <v>44743</v>
      </c>
      <c r="F29" s="202">
        <v>44834</v>
      </c>
      <c r="G29" s="191" t="s">
        <v>203</v>
      </c>
      <c r="H29" s="191" t="s">
        <v>204</v>
      </c>
      <c r="I29" s="204">
        <v>0</v>
      </c>
      <c r="J29" s="221">
        <v>0</v>
      </c>
      <c r="K29" s="518">
        <v>1</v>
      </c>
      <c r="L29" s="204">
        <v>0</v>
      </c>
      <c r="M29" s="245">
        <v>0.03</v>
      </c>
      <c r="N29" s="91">
        <f>$M29*(SUM($I29:I29)/SUM($I29:$L29))</f>
        <v>0</v>
      </c>
      <c r="O29" s="91">
        <f>$M29*(SUM($I29:J29)/SUM($I29:$L29))</f>
        <v>0</v>
      </c>
      <c r="P29" s="91">
        <f>$M29*(SUM($I29:K29)/SUM($I29:$L29))</f>
        <v>0.03</v>
      </c>
      <c r="Q29" s="91">
        <f>$M29*(SUM($I29:L29)/SUM($I29:$L29))</f>
        <v>0.03</v>
      </c>
      <c r="R29" s="56"/>
      <c r="S29" s="555"/>
      <c r="T29" s="657">
        <v>1</v>
      </c>
      <c r="U29" s="540"/>
      <c r="V29" s="57">
        <f>$M29*SUM($R29:R29)/SUM($I29:$L29)</f>
        <v>0</v>
      </c>
      <c r="W29" s="562">
        <f>$M29*SUM($R29:S29)/SUM($I29:$L29)</f>
        <v>0</v>
      </c>
      <c r="X29" s="57">
        <f>$M29*SUM($R29:T29)/SUM($I29:$L29)</f>
        <v>0.03</v>
      </c>
      <c r="Y29" s="130">
        <f>$M29*SUM($R29:U29)/SUM($I29:$L29)</f>
        <v>0.03</v>
      </c>
      <c r="Z29" s="410" t="s">
        <v>882</v>
      </c>
    </row>
    <row r="30" spans="1:26" ht="51" x14ac:dyDescent="0.25">
      <c r="A30" s="205">
        <v>26</v>
      </c>
      <c r="B30" s="153" t="s">
        <v>222</v>
      </c>
      <c r="C30" s="191" t="s">
        <v>223</v>
      </c>
      <c r="D30" s="191" t="s">
        <v>224</v>
      </c>
      <c r="E30" s="202">
        <v>44562</v>
      </c>
      <c r="F30" s="202">
        <v>44926</v>
      </c>
      <c r="G30" s="191" t="s">
        <v>225</v>
      </c>
      <c r="H30" s="191" t="s">
        <v>226</v>
      </c>
      <c r="I30" s="204">
        <v>0</v>
      </c>
      <c r="J30" s="221">
        <v>1</v>
      </c>
      <c r="K30" s="518">
        <v>1</v>
      </c>
      <c r="L30" s="204">
        <v>1</v>
      </c>
      <c r="M30" s="245">
        <v>0.12</v>
      </c>
      <c r="N30" s="91">
        <f>$M30*(SUM($I30:I30)/SUM($I30:$L30))</f>
        <v>0</v>
      </c>
      <c r="O30" s="91">
        <f>$M30*(SUM($I30:J30)/SUM($I30:$L30))</f>
        <v>3.9999999999999994E-2</v>
      </c>
      <c r="P30" s="91">
        <f>$M30*(SUM($I30:K30)/SUM($I30:$L30))</f>
        <v>7.9999999999999988E-2</v>
      </c>
      <c r="Q30" s="91">
        <f>$M30*(SUM($I30:L30)/SUM($I30:$L30))</f>
        <v>0.12</v>
      </c>
      <c r="R30" s="56"/>
      <c r="S30" s="639">
        <v>1</v>
      </c>
      <c r="T30" s="546">
        <v>1</v>
      </c>
      <c r="U30" s="542"/>
      <c r="V30" s="57">
        <f>$M30*SUM($R30:R30)/SUM($I30:$L30)</f>
        <v>0</v>
      </c>
      <c r="W30" s="57">
        <f>$M30*SUM($R30:S30)/SUM($I30:$L30)</f>
        <v>0.04</v>
      </c>
      <c r="X30" s="57">
        <f>$M30*SUM($R30:T30)/SUM($I30:$L30)</f>
        <v>0.08</v>
      </c>
      <c r="Y30" s="130">
        <f>$M30*SUM($R30:U30)/SUM($I30:$L30)</f>
        <v>0.08</v>
      </c>
      <c r="Z30" s="410" t="s">
        <v>883</v>
      </c>
    </row>
    <row r="31" spans="1:26" ht="76.5" x14ac:dyDescent="0.25">
      <c r="A31" s="205">
        <v>27</v>
      </c>
      <c r="B31" s="153" t="s">
        <v>227</v>
      </c>
      <c r="C31" s="191" t="s">
        <v>228</v>
      </c>
      <c r="D31" s="191" t="s">
        <v>229</v>
      </c>
      <c r="E31" s="202">
        <v>44835</v>
      </c>
      <c r="F31" s="202">
        <v>44926</v>
      </c>
      <c r="G31" s="191" t="s">
        <v>203</v>
      </c>
      <c r="H31" s="191" t="s">
        <v>204</v>
      </c>
      <c r="I31" s="204">
        <v>0</v>
      </c>
      <c r="J31" s="221">
        <v>0</v>
      </c>
      <c r="K31" s="204">
        <v>0</v>
      </c>
      <c r="L31" s="204">
        <v>1</v>
      </c>
      <c r="M31" s="245">
        <v>0.03</v>
      </c>
      <c r="N31" s="91">
        <f>$M31*(SUM($I31:I31)/SUM($I31:$L31))</f>
        <v>0</v>
      </c>
      <c r="O31" s="91">
        <f>$M31*(SUM($I31:J31)/SUM($I31:$L31))</f>
        <v>0</v>
      </c>
      <c r="P31" s="91">
        <f>$M31*(SUM($I31:K31)/SUM($I31:$L31))</f>
        <v>0</v>
      </c>
      <c r="Q31" s="91">
        <f>$M31*(SUM($I31:L31)/SUM($I31:$L31))</f>
        <v>0.03</v>
      </c>
      <c r="R31" s="56"/>
      <c r="S31" s="555"/>
      <c r="T31" s="658"/>
      <c r="U31" s="540"/>
      <c r="V31" s="57">
        <f>$M31*SUM($R31:R31)/SUM($I31:$L31)</f>
        <v>0</v>
      </c>
      <c r="W31" s="562">
        <f>$M31*SUM($R31:S31)/SUM($I31:$L31)</f>
        <v>0</v>
      </c>
      <c r="X31" s="57">
        <f>$M31*SUM($R31:T31)/SUM($I31:$L31)</f>
        <v>0</v>
      </c>
      <c r="Y31" s="130">
        <f>$M31*SUM($R31:U31)/SUM($I31:$L31)</f>
        <v>0</v>
      </c>
      <c r="Z31" s="410"/>
    </row>
    <row r="32" spans="1:26" ht="89.25" x14ac:dyDescent="0.25">
      <c r="A32" s="205">
        <v>28</v>
      </c>
      <c r="B32" s="153" t="s">
        <v>230</v>
      </c>
      <c r="C32" s="191" t="s">
        <v>231</v>
      </c>
      <c r="D32" s="191" t="s">
        <v>232</v>
      </c>
      <c r="E32" s="202">
        <v>44562</v>
      </c>
      <c r="F32" s="202">
        <v>44926</v>
      </c>
      <c r="G32" s="191" t="s">
        <v>233</v>
      </c>
      <c r="H32" s="191" t="s">
        <v>234</v>
      </c>
      <c r="I32" s="221">
        <v>1</v>
      </c>
      <c r="J32" s="221">
        <v>1</v>
      </c>
      <c r="K32" s="518">
        <v>1</v>
      </c>
      <c r="L32" s="204">
        <v>1</v>
      </c>
      <c r="M32" s="245">
        <v>0.03</v>
      </c>
      <c r="N32" s="91">
        <f>$M32*(SUM($I32:I32)/SUM($I32:$L32))</f>
        <v>7.4999999999999997E-3</v>
      </c>
      <c r="O32" s="91">
        <f>$M32*(SUM($I32:J32)/SUM($I32:$L32))</f>
        <v>1.4999999999999999E-2</v>
      </c>
      <c r="P32" s="91">
        <f>$M32*(SUM($I32:K32)/SUM($I32:$L32))</f>
        <v>2.2499999999999999E-2</v>
      </c>
      <c r="Q32" s="91">
        <f>$M32*(SUM($I32:L32)/SUM($I32:$L32))</f>
        <v>0.03</v>
      </c>
      <c r="R32" s="56">
        <v>1</v>
      </c>
      <c r="S32" s="638">
        <v>1</v>
      </c>
      <c r="T32" s="657">
        <v>1</v>
      </c>
      <c r="U32" s="540"/>
      <c r="V32" s="57">
        <f>$M32*SUM($R32:R32)/SUM($I32:$L32)</f>
        <v>7.4999999999999997E-3</v>
      </c>
      <c r="W32" s="57">
        <f>$M32*SUM($R32:S32)/SUM($I32:$L32)</f>
        <v>1.4999999999999999E-2</v>
      </c>
      <c r="X32" s="57">
        <f>$M32*SUM($R32:T32)/SUM($I32:$L32)</f>
        <v>2.2499999999999999E-2</v>
      </c>
      <c r="Y32" s="130">
        <f>$M32*SUM($R32:U32)/SUM($I32:$L32)</f>
        <v>2.2499999999999999E-2</v>
      </c>
      <c r="Z32" s="410" t="s">
        <v>884</v>
      </c>
    </row>
    <row r="33" spans="1:26" ht="89.25" x14ac:dyDescent="0.25">
      <c r="A33" s="205">
        <v>29</v>
      </c>
      <c r="B33" s="153" t="s">
        <v>235</v>
      </c>
      <c r="C33" s="191" t="s">
        <v>236</v>
      </c>
      <c r="D33" s="191" t="s">
        <v>237</v>
      </c>
      <c r="E33" s="202">
        <v>44562</v>
      </c>
      <c r="F33" s="202">
        <v>44926</v>
      </c>
      <c r="G33" s="191" t="s">
        <v>238</v>
      </c>
      <c r="H33" s="191" t="s">
        <v>239</v>
      </c>
      <c r="I33" s="204">
        <v>0</v>
      </c>
      <c r="J33" s="221">
        <v>0</v>
      </c>
      <c r="K33" s="204">
        <v>0</v>
      </c>
      <c r="L33" s="204">
        <v>2</v>
      </c>
      <c r="M33" s="245">
        <v>0.03</v>
      </c>
      <c r="N33" s="91">
        <f>$M33*(SUM($I33:I33)/SUM($I33:$L33))</f>
        <v>0</v>
      </c>
      <c r="O33" s="91">
        <f>$M33*(SUM($I33:J33)/SUM($I33:$L33))</f>
        <v>0</v>
      </c>
      <c r="P33" s="91">
        <f>$M33*(SUM($I33:K33)/SUM($I33:$L33))</f>
        <v>0</v>
      </c>
      <c r="Q33" s="91">
        <f>$M33*(SUM($I33:L33)/SUM($I33:$L33))</f>
        <v>0.03</v>
      </c>
      <c r="R33" s="56"/>
      <c r="S33" s="555"/>
      <c r="T33" s="658"/>
      <c r="U33" s="540"/>
      <c r="V33" s="57">
        <f>$M33*SUM($R33:R33)/SUM($I33:$L33)</f>
        <v>0</v>
      </c>
      <c r="W33" s="562">
        <f>$M33*SUM($R33:S33)/SUM($I33:$L33)</f>
        <v>0</v>
      </c>
      <c r="X33" s="57">
        <f>$M33*SUM($R33:T33)/SUM($I33:$L33)</f>
        <v>0</v>
      </c>
      <c r="Y33" s="130">
        <f>$M33*SUM($R33:U33)/SUM($I33:$L33)</f>
        <v>0</v>
      </c>
      <c r="Z33" s="558"/>
    </row>
    <row r="34" spans="1:26" ht="100.5" customHeight="1" x14ac:dyDescent="0.25">
      <c r="A34" s="205">
        <v>30</v>
      </c>
      <c r="B34" s="153" t="s">
        <v>241</v>
      </c>
      <c r="C34" s="191" t="s">
        <v>159</v>
      </c>
      <c r="D34" s="191" t="s">
        <v>160</v>
      </c>
      <c r="E34" s="202">
        <v>44593</v>
      </c>
      <c r="F34" s="202">
        <v>44712</v>
      </c>
      <c r="G34" s="191" t="s">
        <v>161</v>
      </c>
      <c r="H34" s="191" t="s">
        <v>162</v>
      </c>
      <c r="I34" s="204">
        <v>0</v>
      </c>
      <c r="J34" s="221">
        <v>1</v>
      </c>
      <c r="K34" s="204">
        <v>0</v>
      </c>
      <c r="L34" s="204">
        <v>0</v>
      </c>
      <c r="M34" s="245">
        <v>0.04</v>
      </c>
      <c r="N34" s="91">
        <f>$M34*(SUM($I34:I34)/SUM($I34:$L34))</f>
        <v>0</v>
      </c>
      <c r="O34" s="91">
        <f>$M34*(SUM($I34:J34)/SUM($I34:$L34))</f>
        <v>0.04</v>
      </c>
      <c r="P34" s="91">
        <f>$M34*(SUM($I34:K34)/SUM($I34:$L34))</f>
        <v>0.04</v>
      </c>
      <c r="Q34" s="91">
        <f>$M34*(SUM($I34:L34)/SUM($I34:$L34))</f>
        <v>0.04</v>
      </c>
      <c r="R34" s="56"/>
      <c r="S34" s="637">
        <v>1</v>
      </c>
      <c r="T34" s="659"/>
      <c r="U34" s="543"/>
      <c r="V34" s="57">
        <f>$M34*SUM($R34:R34)/SUM($I34:$L34)</f>
        <v>0</v>
      </c>
      <c r="W34" s="57">
        <f>$M34*SUM($R34:S34)/SUM($I34:$L34)</f>
        <v>0.04</v>
      </c>
      <c r="X34" s="57">
        <f>$M34*SUM($R34:T34)/SUM($I34:$L34)</f>
        <v>0.04</v>
      </c>
      <c r="Y34" s="130">
        <f>$M34*SUM($R34:U34)/SUM($I34:$L34)</f>
        <v>0.04</v>
      </c>
      <c r="Z34" s="410"/>
    </row>
    <row r="35" spans="1:26" ht="66" customHeight="1" x14ac:dyDescent="0.25">
      <c r="A35" s="205">
        <v>31</v>
      </c>
      <c r="B35" s="153" t="s">
        <v>246</v>
      </c>
      <c r="C35" s="218" t="s">
        <v>165</v>
      </c>
      <c r="D35" s="218" t="s">
        <v>166</v>
      </c>
      <c r="E35" s="219">
        <v>44621</v>
      </c>
      <c r="F35" s="220">
        <v>44895</v>
      </c>
      <c r="G35" s="218" t="s">
        <v>167</v>
      </c>
      <c r="H35" s="218" t="s">
        <v>168</v>
      </c>
      <c r="I35" s="221">
        <v>1</v>
      </c>
      <c r="J35" s="221">
        <v>1</v>
      </c>
      <c r="K35" s="518">
        <v>1</v>
      </c>
      <c r="L35" s="221">
        <v>0</v>
      </c>
      <c r="M35" s="196">
        <v>0.05</v>
      </c>
      <c r="N35" s="91">
        <f>$M35*(SUM($I35:I35)/SUM($I35:$L35))</f>
        <v>1.6666666666666666E-2</v>
      </c>
      <c r="O35" s="91">
        <f>$M35*(SUM($I35:J35)/SUM($I35:$L35))</f>
        <v>3.3333333333333333E-2</v>
      </c>
      <c r="P35" s="91">
        <f>$M35*(SUM($I35:K35)/SUM($I35:$L35))</f>
        <v>0.05</v>
      </c>
      <c r="Q35" s="91">
        <f>$M35*(SUM($I35:L35)/SUM($I35:$L35))</f>
        <v>0.05</v>
      </c>
      <c r="R35" s="56">
        <v>1</v>
      </c>
      <c r="S35" s="640">
        <v>1</v>
      </c>
      <c r="T35" s="554">
        <v>1</v>
      </c>
      <c r="U35" s="537"/>
      <c r="V35" s="57">
        <f>$M35*SUM($R35:R35)/SUM($I35:$L35)</f>
        <v>1.6666666666666666E-2</v>
      </c>
      <c r="W35" s="57">
        <f>$M35*SUM($R35:S35)/SUM($I35:$L35)</f>
        <v>3.3333333333333333E-2</v>
      </c>
      <c r="X35" s="57">
        <f>$M35*SUM($R35:T35)/SUM($I35:$L35)</f>
        <v>5.000000000000001E-2</v>
      </c>
      <c r="Y35" s="130">
        <f>$M35*SUM($R35:U35)/SUM($I35:$L35)</f>
        <v>5.000000000000001E-2</v>
      </c>
      <c r="Z35" s="409" t="s">
        <v>885</v>
      </c>
    </row>
    <row r="36" spans="1:26" ht="15.75" thickBot="1" x14ac:dyDescent="0.3">
      <c r="A36" s="152"/>
      <c r="B36" s="156" t="s">
        <v>247</v>
      </c>
      <c r="C36" s="157"/>
      <c r="D36" s="157"/>
      <c r="E36" s="158"/>
      <c r="F36" s="158"/>
      <c r="G36" s="159"/>
      <c r="H36" s="159"/>
      <c r="I36" s="42"/>
      <c r="J36" s="42"/>
      <c r="K36" s="42"/>
      <c r="L36" s="42"/>
      <c r="M36" s="162">
        <f>SUM(M20:M35)</f>
        <v>1.0000000000000002</v>
      </c>
      <c r="N36" s="132">
        <f>SUM(N20:N35)</f>
        <v>0.15916666666666668</v>
      </c>
      <c r="O36" s="132">
        <f>SUM(O20:O35)</f>
        <v>0.43333333333333329</v>
      </c>
      <c r="P36" s="132">
        <f t="shared" ref="P36:Q36" si="0">SUM(P20:P35)</f>
        <v>0.8025000000000001</v>
      </c>
      <c r="Q36" s="132">
        <f t="shared" si="0"/>
        <v>1.0000000000000002</v>
      </c>
      <c r="R36" s="132"/>
      <c r="S36" s="132"/>
      <c r="T36" s="132"/>
      <c r="U36" s="132"/>
      <c r="V36" s="89">
        <f>SUM(V20:V35)</f>
        <v>0.15916666666666668</v>
      </c>
      <c r="W36" s="89">
        <f>SUM(W20:W35)</f>
        <v>0.43333333333333329</v>
      </c>
      <c r="X36" s="89">
        <f t="shared" ref="X36:Y36" si="1">SUM(X20:X35)</f>
        <v>0.8025000000000001</v>
      </c>
      <c r="Y36" s="564">
        <f t="shared" si="1"/>
        <v>0.8025000000000001</v>
      </c>
      <c r="Z36" s="408"/>
    </row>
    <row r="37" spans="1:26" ht="89.25" x14ac:dyDescent="0.25">
      <c r="A37" s="206">
        <v>32</v>
      </c>
      <c r="B37" s="155" t="s">
        <v>248</v>
      </c>
      <c r="C37" s="178" t="s">
        <v>249</v>
      </c>
      <c r="D37" s="179" t="s">
        <v>250</v>
      </c>
      <c r="E37" s="180">
        <v>44593</v>
      </c>
      <c r="F37" s="180">
        <v>44926</v>
      </c>
      <c r="G37" s="181" t="s">
        <v>251</v>
      </c>
      <c r="H37" s="178" t="s">
        <v>252</v>
      </c>
      <c r="I37" s="186">
        <v>0.25</v>
      </c>
      <c r="J37" s="604">
        <v>0.25</v>
      </c>
      <c r="K37" s="519">
        <v>0.25</v>
      </c>
      <c r="L37" s="183">
        <v>0.25</v>
      </c>
      <c r="M37" s="184">
        <v>0.05</v>
      </c>
      <c r="N37" s="91">
        <f>$M37*(SUM($I37:I37)/SUM($I37:$L37))</f>
        <v>1.2500000000000001E-2</v>
      </c>
      <c r="O37" s="91">
        <f>$M37*(SUM($I37:J37)/SUM($I37:$L37))</f>
        <v>2.5000000000000001E-2</v>
      </c>
      <c r="P37" s="91">
        <f>$M37*(SUM($I37:K37)/SUM($I37:$L37))</f>
        <v>3.7500000000000006E-2</v>
      </c>
      <c r="Q37" s="91">
        <f>$M37*(SUM($I37:L37)/SUM($I37:$L37))</f>
        <v>0.05</v>
      </c>
      <c r="R37" s="528">
        <v>0.25</v>
      </c>
      <c r="S37" s="641">
        <v>0.25</v>
      </c>
      <c r="T37" s="550">
        <v>0.25</v>
      </c>
      <c r="U37" s="545"/>
      <c r="V37" s="57">
        <f>$M37*SUM($R37:R37)/SUM($I37:$L37)</f>
        <v>1.2500000000000001E-2</v>
      </c>
      <c r="W37" s="57">
        <f>$M37*SUM($R37:S37)/SUM($I37:$L37)</f>
        <v>2.5000000000000001E-2</v>
      </c>
      <c r="X37" s="57">
        <f>$M37*SUM($R37:T37)/SUM($I37:$L37)</f>
        <v>3.7500000000000006E-2</v>
      </c>
      <c r="Y37" s="130">
        <f>$M37*SUM($R37:U37)/SUM($I37:$L37)</f>
        <v>3.7500000000000006E-2</v>
      </c>
      <c r="Z37" s="409" t="s">
        <v>886</v>
      </c>
    </row>
    <row r="38" spans="1:26" ht="76.5" x14ac:dyDescent="0.25">
      <c r="A38" s="205">
        <v>33</v>
      </c>
      <c r="B38" s="153" t="s">
        <v>256</v>
      </c>
      <c r="C38" s="188" t="s">
        <v>257</v>
      </c>
      <c r="D38" s="188" t="s">
        <v>258</v>
      </c>
      <c r="E38" s="189">
        <v>44568</v>
      </c>
      <c r="F38" s="189">
        <v>44834</v>
      </c>
      <c r="G38" s="190" t="s">
        <v>259</v>
      </c>
      <c r="H38" s="191" t="s">
        <v>260</v>
      </c>
      <c r="I38" s="196">
        <v>0.33</v>
      </c>
      <c r="J38" s="582">
        <v>0.33</v>
      </c>
      <c r="K38" s="520">
        <v>0.33</v>
      </c>
      <c r="L38" s="193">
        <v>0</v>
      </c>
      <c r="M38" s="194">
        <v>0.05</v>
      </c>
      <c r="N38" s="91">
        <f>$M38*(SUM($I38:I38)/SUM($I38:$L38))</f>
        <v>1.666666666666667E-2</v>
      </c>
      <c r="O38" s="91">
        <f>$M38*(SUM($I38:J38)/SUM($I38:$L38))</f>
        <v>3.333333333333334E-2</v>
      </c>
      <c r="P38" s="91">
        <f>$M38*(SUM($I38:K38)/SUM($I38:$L38))</f>
        <v>0.05</v>
      </c>
      <c r="Q38" s="91">
        <f>$M38*(SUM($I38:L38)/SUM($I38:$L38))</f>
        <v>0.05</v>
      </c>
      <c r="R38" s="529">
        <v>0.33</v>
      </c>
      <c r="S38" s="642">
        <v>0.33</v>
      </c>
      <c r="T38" s="549">
        <v>0.33</v>
      </c>
      <c r="U38" s="543"/>
      <c r="V38" s="57">
        <f>$M38*SUM($R38:R38)/SUM($I38:$L38)</f>
        <v>1.6666666666666666E-2</v>
      </c>
      <c r="W38" s="57">
        <f>$M38*SUM($R38:S38)/SUM($I38:$L38)</f>
        <v>3.3333333333333333E-2</v>
      </c>
      <c r="X38" s="57">
        <f>$M38*SUM($R38:T38)/SUM($I38:$L38)</f>
        <v>0.05</v>
      </c>
      <c r="Y38" s="130">
        <f>$M38*SUM($R38:U38)/SUM($I38:$L38)</f>
        <v>0.05</v>
      </c>
      <c r="Z38" s="410" t="s">
        <v>887</v>
      </c>
    </row>
    <row r="39" spans="1:26" ht="63.75" x14ac:dyDescent="0.25">
      <c r="A39" s="205">
        <v>34</v>
      </c>
      <c r="B39" s="153" t="s">
        <v>261</v>
      </c>
      <c r="C39" s="188" t="s">
        <v>262</v>
      </c>
      <c r="D39" s="188" t="s">
        <v>263</v>
      </c>
      <c r="E39" s="198">
        <v>44607</v>
      </c>
      <c r="F39" s="198">
        <v>44926</v>
      </c>
      <c r="G39" s="190" t="s">
        <v>264</v>
      </c>
      <c r="H39" s="191" t="s">
        <v>265</v>
      </c>
      <c r="I39" s="417">
        <v>0.2</v>
      </c>
      <c r="J39" s="582">
        <v>0.3</v>
      </c>
      <c r="K39" s="194">
        <v>0</v>
      </c>
      <c r="L39" s="193">
        <v>0.5</v>
      </c>
      <c r="M39" s="194">
        <v>0.15</v>
      </c>
      <c r="N39" s="91">
        <f>$M39*(SUM($I39:I39)/SUM($I39:$L39))</f>
        <v>0.03</v>
      </c>
      <c r="O39" s="91">
        <f>$M39*(SUM($I39:J39)/SUM($I39:$L39))</f>
        <v>7.4999999999999997E-2</v>
      </c>
      <c r="P39" s="91">
        <f>$M39*(SUM($I39:K39)/SUM($I39:$L39))</f>
        <v>7.4999999999999997E-2</v>
      </c>
      <c r="Q39" s="91">
        <f>$M39*(SUM($I39:L39)/SUM($I39:$L39))</f>
        <v>0.15</v>
      </c>
      <c r="R39" s="528">
        <v>0.2</v>
      </c>
      <c r="S39" s="642">
        <v>0.3</v>
      </c>
      <c r="T39" s="659"/>
      <c r="U39" s="543"/>
      <c r="V39" s="57">
        <f>$M39*SUM($R39:R39)/SUM($I39:$L39)</f>
        <v>0.03</v>
      </c>
      <c r="W39" s="57">
        <f>$M39*SUM($R39:S39)/SUM($I39:$L39)</f>
        <v>7.4999999999999997E-2</v>
      </c>
      <c r="X39" s="57">
        <f>$M39*SUM($R39:T39)/SUM($I39:$L39)</f>
        <v>7.4999999999999997E-2</v>
      </c>
      <c r="Y39" s="130">
        <f>$M39*SUM($R39:U39)/SUM($I39:$L39)</f>
        <v>7.4999999999999997E-2</v>
      </c>
      <c r="Z39" s="410"/>
    </row>
    <row r="40" spans="1:26" ht="89.25" x14ac:dyDescent="0.25">
      <c r="A40" s="205">
        <v>35</v>
      </c>
      <c r="B40" s="153" t="s">
        <v>267</v>
      </c>
      <c r="C40" s="188" t="s">
        <v>268</v>
      </c>
      <c r="D40" s="188" t="s">
        <v>269</v>
      </c>
      <c r="E40" s="198">
        <v>44607</v>
      </c>
      <c r="F40" s="198">
        <v>44773</v>
      </c>
      <c r="G40" s="190" t="s">
        <v>264</v>
      </c>
      <c r="H40" s="191" t="s">
        <v>265</v>
      </c>
      <c r="I40" s="417">
        <v>0.25</v>
      </c>
      <c r="J40" s="417">
        <v>0.25</v>
      </c>
      <c r="K40" s="521">
        <v>0.5</v>
      </c>
      <c r="L40" s="194">
        <v>0</v>
      </c>
      <c r="M40" s="193">
        <v>0.15</v>
      </c>
      <c r="N40" s="91">
        <f>$M40*(SUM($I40:I40)/SUM($I40:$L40))</f>
        <v>3.7499999999999999E-2</v>
      </c>
      <c r="O40" s="91">
        <f>$M40*(SUM($I40:J40)/SUM($I40:$L40))</f>
        <v>7.4999999999999997E-2</v>
      </c>
      <c r="P40" s="91">
        <f>$M40*(SUM($I40:K40)/SUM($I40:$L40))</f>
        <v>0.15</v>
      </c>
      <c r="Q40" s="91">
        <f>$M40*(SUM($I40:L40)/SUM($I40:$L40))</f>
        <v>0.15</v>
      </c>
      <c r="R40" s="528">
        <v>0.25</v>
      </c>
      <c r="S40" s="643">
        <v>0.25</v>
      </c>
      <c r="T40" s="549">
        <v>0.5</v>
      </c>
      <c r="U40" s="537"/>
      <c r="V40" s="532">
        <f>$M40*SUM($R40:R40)/SUM($I40:$L40)</f>
        <v>3.7499999999999999E-2</v>
      </c>
      <c r="W40" s="57">
        <f>$M40*SUM($R40:S40)/SUM($I40:$L40)</f>
        <v>7.4999999999999997E-2</v>
      </c>
      <c r="X40" s="57">
        <f>$M40*SUM($R40:T40)/SUM($I40:$L40)</f>
        <v>0.15</v>
      </c>
      <c r="Y40" s="130">
        <f>$M40*SUM($R40:U40)/SUM($I40:$L40)</f>
        <v>0.15</v>
      </c>
      <c r="Z40" s="413" t="s">
        <v>888</v>
      </c>
    </row>
    <row r="41" spans="1:26" ht="76.5" x14ac:dyDescent="0.25">
      <c r="A41" s="205">
        <v>36</v>
      </c>
      <c r="B41" s="153" t="s">
        <v>270</v>
      </c>
      <c r="C41" s="199" t="s">
        <v>271</v>
      </c>
      <c r="D41" s="188" t="s">
        <v>272</v>
      </c>
      <c r="E41" s="198">
        <v>44607</v>
      </c>
      <c r="F41" s="198">
        <v>44773</v>
      </c>
      <c r="G41" s="190" t="s">
        <v>264</v>
      </c>
      <c r="H41" s="191" t="s">
        <v>265</v>
      </c>
      <c r="I41" s="417">
        <v>0.2</v>
      </c>
      <c r="J41" s="417">
        <v>0.2</v>
      </c>
      <c r="K41" s="521">
        <v>0.6</v>
      </c>
      <c r="L41" s="194">
        <v>0</v>
      </c>
      <c r="M41" s="194">
        <v>0.1</v>
      </c>
      <c r="N41" s="91">
        <f>$M41*(SUM($I41:I41)/SUM($I41:$L41))</f>
        <v>2.0000000000000004E-2</v>
      </c>
      <c r="O41" s="91">
        <f>$M41*(SUM($I41:J41)/SUM($I41:$L41))</f>
        <v>4.0000000000000008E-2</v>
      </c>
      <c r="P41" s="91">
        <f>$M41*(SUM($I41:K41)/SUM($I41:$L41))</f>
        <v>0.1</v>
      </c>
      <c r="Q41" s="91">
        <f>$M41*(SUM($I41:L41)/SUM($I41:$L41))</f>
        <v>0.1</v>
      </c>
      <c r="R41" s="530">
        <v>0.2</v>
      </c>
      <c r="S41" s="644">
        <v>0.2</v>
      </c>
      <c r="T41" s="672">
        <v>0.6</v>
      </c>
      <c r="U41" s="539"/>
      <c r="V41" s="57">
        <f>$M41*SUM($R41:R41)/SUM($I41:$L41)</f>
        <v>2.0000000000000004E-2</v>
      </c>
      <c r="W41" s="57">
        <f>$M41*SUM($R41:S41)/SUM($I41:$L41)</f>
        <v>4.0000000000000008E-2</v>
      </c>
      <c r="X41" s="57">
        <f>$M41*SUM($R41:T41)/SUM($I41:$L41)</f>
        <v>0.1</v>
      </c>
      <c r="Y41" s="130">
        <f>$M41*SUM($R41:U41)/SUM($I41:$L41)</f>
        <v>0.1</v>
      </c>
      <c r="Z41" s="548" t="s">
        <v>889</v>
      </c>
    </row>
    <row r="42" spans="1:26" ht="123.75" customHeight="1" x14ac:dyDescent="0.25">
      <c r="A42" s="205">
        <v>37</v>
      </c>
      <c r="B42" s="154" t="s">
        <v>274</v>
      </c>
      <c r="C42" s="416" t="s">
        <v>275</v>
      </c>
      <c r="D42" s="416" t="s">
        <v>276</v>
      </c>
      <c r="E42" s="234">
        <v>44607</v>
      </c>
      <c r="F42" s="234">
        <v>44915</v>
      </c>
      <c r="G42" s="467" t="s">
        <v>264</v>
      </c>
      <c r="H42" s="218" t="s">
        <v>265</v>
      </c>
      <c r="I42" s="417">
        <v>0.25</v>
      </c>
      <c r="J42" s="417">
        <v>0</v>
      </c>
      <c r="K42" s="417">
        <v>0</v>
      </c>
      <c r="L42" s="417">
        <v>0.75</v>
      </c>
      <c r="M42" s="417">
        <v>0.05</v>
      </c>
      <c r="N42" s="91">
        <f>$M42*(SUM($I42:I42)/SUM($I42:$L42))</f>
        <v>1.2500000000000001E-2</v>
      </c>
      <c r="O42" s="91">
        <f>$M42*(SUM($I42:J42)/SUM($I42:$L42))</f>
        <v>1.2500000000000001E-2</v>
      </c>
      <c r="P42" s="91">
        <f>$M42*(SUM($I42:K42)/SUM($I42:$L42))</f>
        <v>1.2500000000000001E-2</v>
      </c>
      <c r="Q42" s="91">
        <f>$M42*(SUM($I42:L42)/SUM($I42:$L42))</f>
        <v>0.05</v>
      </c>
      <c r="R42" s="530">
        <v>0.25</v>
      </c>
      <c r="S42" s="645"/>
      <c r="T42" s="663"/>
      <c r="U42" s="537"/>
      <c r="V42" s="533">
        <f>$M42*SUM($R42:R42)/SUM($I42:$L42)</f>
        <v>1.2500000000000001E-2</v>
      </c>
      <c r="W42" s="57">
        <f>$M42*SUM($R42:S42)/SUM($I42:$L42)</f>
        <v>1.2500000000000001E-2</v>
      </c>
      <c r="X42" s="57">
        <f>$M42*SUM($R42:T42)/SUM($I42:$L42)</f>
        <v>1.2500000000000001E-2</v>
      </c>
      <c r="Y42" s="130">
        <f>$M42*SUM($R42:U42)/SUM($I42:$L42)</f>
        <v>1.2500000000000001E-2</v>
      </c>
      <c r="Z42" s="557"/>
    </row>
    <row r="43" spans="1:26" ht="97.5" customHeight="1" x14ac:dyDescent="0.25">
      <c r="A43" s="205">
        <v>38</v>
      </c>
      <c r="B43" s="154" t="s">
        <v>278</v>
      </c>
      <c r="C43" s="416" t="s">
        <v>582</v>
      </c>
      <c r="D43" s="416" t="s">
        <v>280</v>
      </c>
      <c r="E43" s="234">
        <v>44607</v>
      </c>
      <c r="F43" s="228">
        <v>44926</v>
      </c>
      <c r="G43" s="218" t="s">
        <v>281</v>
      </c>
      <c r="H43" s="218" t="s">
        <v>282</v>
      </c>
      <c r="I43" s="403">
        <v>125</v>
      </c>
      <c r="J43" s="403">
        <v>50</v>
      </c>
      <c r="K43" s="517">
        <v>175</v>
      </c>
      <c r="L43" s="403">
        <v>50</v>
      </c>
      <c r="M43" s="417">
        <v>0.1</v>
      </c>
      <c r="N43" s="91">
        <f>$M43*(SUM($I43:I43)/SUM($I43:$L43))</f>
        <v>3.125E-2</v>
      </c>
      <c r="O43" s="91">
        <f>$M43*(SUM($I43:J43)/SUM($I43:$L43))</f>
        <v>4.3750000000000004E-2</v>
      </c>
      <c r="P43" s="91">
        <f>$M43*(SUM($I43:K43)/SUM($I43:$L43))</f>
        <v>8.7500000000000008E-2</v>
      </c>
      <c r="Q43" s="91">
        <f>$M43*(SUM($I43:L43)/SUM($I43:$L43))</f>
        <v>0.1</v>
      </c>
      <c r="R43" s="527">
        <v>20</v>
      </c>
      <c r="S43" s="637">
        <v>50</v>
      </c>
      <c r="T43" s="535">
        <v>175</v>
      </c>
      <c r="U43" s="543"/>
      <c r="V43" s="57">
        <f>$M43*SUM($R43:R43)/SUM($I43:$L43)</f>
        <v>5.0000000000000001E-3</v>
      </c>
      <c r="W43" s="574">
        <f>$M43*SUM($R43:S43)/SUM($I43:$L43)</f>
        <v>1.7500000000000002E-2</v>
      </c>
      <c r="X43" s="57">
        <f>$M43*SUM($R43:T43)/SUM($I43:$L43)</f>
        <v>6.1249999999999999E-2</v>
      </c>
      <c r="Y43" s="130">
        <f>$M43*SUM($R43:U43)/SUM($I43:$L43)</f>
        <v>6.1249999999999999E-2</v>
      </c>
      <c r="Z43" s="670" t="s">
        <v>907</v>
      </c>
    </row>
    <row r="44" spans="1:26" ht="77.25" x14ac:dyDescent="0.25">
      <c r="A44" s="205">
        <v>39</v>
      </c>
      <c r="B44" s="153" t="s">
        <v>284</v>
      </c>
      <c r="C44" s="416" t="s">
        <v>285</v>
      </c>
      <c r="D44" s="201" t="s">
        <v>286</v>
      </c>
      <c r="E44" s="198">
        <v>44593</v>
      </c>
      <c r="F44" s="198">
        <v>44926</v>
      </c>
      <c r="G44" s="191" t="s">
        <v>583</v>
      </c>
      <c r="H44" s="191" t="s">
        <v>288</v>
      </c>
      <c r="I44" s="403">
        <v>150</v>
      </c>
      <c r="J44" s="403">
        <v>120</v>
      </c>
      <c r="K44" s="517">
        <v>220</v>
      </c>
      <c r="L44" s="200">
        <v>210</v>
      </c>
      <c r="M44" s="194">
        <v>0.15</v>
      </c>
      <c r="N44" s="91">
        <f>$M44*(SUM($I44:I44)/SUM($I44:$L44))</f>
        <v>3.214285714285714E-2</v>
      </c>
      <c r="O44" s="91">
        <f>$M44*(SUM($I44:J44)/SUM($I44:$L44))</f>
        <v>5.7857142857142857E-2</v>
      </c>
      <c r="P44" s="91">
        <f>$M44*(SUM($I44:K44)/SUM($I44:$L44))</f>
        <v>0.105</v>
      </c>
      <c r="Q44" s="91">
        <f>$M44*(SUM($I44:L44)/SUM($I44:$L44))</f>
        <v>0.15</v>
      </c>
      <c r="R44" s="388">
        <v>150</v>
      </c>
      <c r="S44" s="637">
        <v>120</v>
      </c>
      <c r="T44" s="535">
        <v>220</v>
      </c>
      <c r="U44" s="543"/>
      <c r="V44" s="57">
        <f>$M44*SUM($R44:R44)/SUM($I44:$L44)</f>
        <v>3.214285714285714E-2</v>
      </c>
      <c r="W44" s="57">
        <f>$M44*SUM($R44:S44)/SUM($I44:$L44)</f>
        <v>5.7857142857142857E-2</v>
      </c>
      <c r="X44" s="57">
        <f>$M44*SUM($R44:T44)/SUM($I44:$L44)</f>
        <v>0.105</v>
      </c>
      <c r="Y44" s="130">
        <f>$M44*SUM($R44:U44)/SUM($I44:$L44)</f>
        <v>0.105</v>
      </c>
      <c r="Z44" s="671" t="s">
        <v>908</v>
      </c>
    </row>
    <row r="45" spans="1:26" ht="115.5" customHeight="1" x14ac:dyDescent="0.25">
      <c r="A45" s="205">
        <v>40</v>
      </c>
      <c r="B45" s="153" t="s">
        <v>289</v>
      </c>
      <c r="C45" s="188" t="s">
        <v>290</v>
      </c>
      <c r="D45" s="188" t="s">
        <v>291</v>
      </c>
      <c r="E45" s="189">
        <v>44593</v>
      </c>
      <c r="F45" s="189">
        <v>44910</v>
      </c>
      <c r="G45" s="190" t="s">
        <v>264</v>
      </c>
      <c r="H45" s="191" t="s">
        <v>292</v>
      </c>
      <c r="I45" s="196">
        <v>0.15</v>
      </c>
      <c r="J45" s="582">
        <v>0.25</v>
      </c>
      <c r="K45" s="520">
        <v>0.25</v>
      </c>
      <c r="L45" s="193">
        <v>0.35</v>
      </c>
      <c r="M45" s="194">
        <v>0.05</v>
      </c>
      <c r="N45" s="91">
        <f>$M45*(SUM($I45:I45)/SUM($I45:$L45))</f>
        <v>7.4999999999999997E-3</v>
      </c>
      <c r="O45" s="91">
        <f>$M45*(SUM($I45:J45)/SUM($I45:$L45))</f>
        <v>2.0000000000000004E-2</v>
      </c>
      <c r="P45" s="91">
        <f>$M45*(SUM($I45:K45)/SUM($I45:$L45))</f>
        <v>3.2500000000000001E-2</v>
      </c>
      <c r="Q45" s="91">
        <f>$M45*(SUM($I45:L45)/SUM($I45:$L45))</f>
        <v>0.05</v>
      </c>
      <c r="R45" s="529">
        <v>0.15</v>
      </c>
      <c r="S45" s="646">
        <v>0.25</v>
      </c>
      <c r="T45" s="664">
        <v>0.25</v>
      </c>
      <c r="U45" s="538"/>
      <c r="V45" s="57">
        <f>$M45*SUM($R45:R45)/SUM($I45:$L45)</f>
        <v>7.4999999999999997E-3</v>
      </c>
      <c r="W45" s="57">
        <f>$M45*SUM($R45:S45)/SUM($I45:$L45)</f>
        <v>2.0000000000000004E-2</v>
      </c>
      <c r="X45" s="57">
        <f>$M45*SUM($R45:T45)/SUM($I45:$L45)</f>
        <v>3.2500000000000001E-2</v>
      </c>
      <c r="Y45" s="130">
        <f>$M45*SUM($R45:U45)/SUM($I45:$L45)</f>
        <v>3.2500000000000001E-2</v>
      </c>
      <c r="Z45" s="414" t="s">
        <v>890</v>
      </c>
    </row>
    <row r="46" spans="1:26" ht="93.75" customHeight="1" x14ac:dyDescent="0.25">
      <c r="A46" s="205">
        <v>41</v>
      </c>
      <c r="B46" s="154" t="s">
        <v>294</v>
      </c>
      <c r="C46" s="191" t="s">
        <v>159</v>
      </c>
      <c r="D46" s="191" t="s">
        <v>584</v>
      </c>
      <c r="E46" s="189">
        <v>44593</v>
      </c>
      <c r="F46" s="202">
        <v>44736</v>
      </c>
      <c r="G46" s="190" t="s">
        <v>161</v>
      </c>
      <c r="H46" s="191" t="s">
        <v>162</v>
      </c>
      <c r="I46" s="203">
        <v>0</v>
      </c>
      <c r="J46" s="397">
        <v>1</v>
      </c>
      <c r="K46" s="203">
        <v>0</v>
      </c>
      <c r="L46" s="203">
        <v>0</v>
      </c>
      <c r="M46" s="194">
        <v>0.05</v>
      </c>
      <c r="N46" s="91">
        <f>$M46*(SUM($I46:I46)/SUM($I46:$L46))</f>
        <v>0</v>
      </c>
      <c r="O46" s="91">
        <f>$M46*(SUM($I46:J46)/SUM($I46:$L46))</f>
        <v>0.05</v>
      </c>
      <c r="P46" s="91">
        <f>$M46*(SUM($I46:K46)/SUM($I46:$L46))</f>
        <v>0.05</v>
      </c>
      <c r="Q46" s="91">
        <f>$M46*(SUM($I46:L46)/SUM($I46:$L46))</f>
        <v>0.05</v>
      </c>
      <c r="R46" s="56"/>
      <c r="S46" s="638">
        <v>1</v>
      </c>
      <c r="T46" s="658"/>
      <c r="U46" s="540"/>
      <c r="V46" s="57">
        <f>$M46*SUM($R46:R46)/SUM($I46:$L46)</f>
        <v>0</v>
      </c>
      <c r="W46" s="57">
        <f>$M46*SUM($R46:S46)/SUM($I46:$L46)</f>
        <v>0.05</v>
      </c>
      <c r="X46" s="57">
        <f>$M46*SUM($R46:T46)/SUM($I46:$L46)</f>
        <v>0.05</v>
      </c>
      <c r="Y46" s="130">
        <f>$M46*SUM($R46:U46)/SUM($I46:$L46)</f>
        <v>0.05</v>
      </c>
      <c r="Z46" s="421"/>
    </row>
    <row r="47" spans="1:26" ht="63.75" customHeight="1" x14ac:dyDescent="0.25">
      <c r="A47" s="205">
        <v>42</v>
      </c>
      <c r="B47" s="153" t="s">
        <v>296</v>
      </c>
      <c r="C47" s="218" t="s">
        <v>585</v>
      </c>
      <c r="D47" s="218" t="s">
        <v>297</v>
      </c>
      <c r="E47" s="219">
        <v>44621</v>
      </c>
      <c r="F47" s="220">
        <v>44895</v>
      </c>
      <c r="G47" s="218" t="s">
        <v>167</v>
      </c>
      <c r="H47" s="218" t="s">
        <v>168</v>
      </c>
      <c r="I47" s="221">
        <v>1</v>
      </c>
      <c r="J47" s="221">
        <v>1</v>
      </c>
      <c r="K47" s="518">
        <v>1</v>
      </c>
      <c r="L47" s="221">
        <v>0</v>
      </c>
      <c r="M47" s="196">
        <v>0.05</v>
      </c>
      <c r="N47" s="91">
        <f>$M47*(SUM($I47:I47)/SUM($I47:$L47))</f>
        <v>1.6666666666666666E-2</v>
      </c>
      <c r="O47" s="91">
        <f>$M47*(SUM($I47:J47)/SUM($I47:$L47))</f>
        <v>3.3333333333333333E-2</v>
      </c>
      <c r="P47" s="91">
        <f>$M47*(SUM($I47:K47)/SUM($I47:$L47))</f>
        <v>0.05</v>
      </c>
      <c r="Q47" s="91">
        <f>$M47*(SUM($I47:L47)/SUM($I47:$L47))</f>
        <v>0.05</v>
      </c>
      <c r="R47" s="386">
        <v>1</v>
      </c>
      <c r="S47" s="647">
        <v>1</v>
      </c>
      <c r="T47" s="546">
        <v>1</v>
      </c>
      <c r="U47" s="537"/>
      <c r="V47" s="57">
        <f>$M47*SUM($R47:R47)/SUM($I47:$L47)</f>
        <v>1.6666666666666666E-2</v>
      </c>
      <c r="W47" s="57">
        <f>$M47*SUM($R47:S47)/SUM($I47:$L47)</f>
        <v>3.3333333333333333E-2</v>
      </c>
      <c r="X47" s="57">
        <f>$M47*SUM($R47:T47)/SUM($I47:$L47)</f>
        <v>5.000000000000001E-2</v>
      </c>
      <c r="Y47" s="130">
        <f>$M47*SUM($R47:U47)/SUM($I47:$L47)</f>
        <v>5.000000000000001E-2</v>
      </c>
      <c r="Z47" s="414" t="s">
        <v>891</v>
      </c>
    </row>
    <row r="48" spans="1:26" ht="90.75" customHeight="1" x14ac:dyDescent="0.25">
      <c r="A48" s="405">
        <v>43</v>
      </c>
      <c r="B48" s="154" t="s">
        <v>298</v>
      </c>
      <c r="C48" s="445" t="s">
        <v>299</v>
      </c>
      <c r="D48" s="445" t="s">
        <v>300</v>
      </c>
      <c r="E48" s="463">
        <v>44682</v>
      </c>
      <c r="F48" s="444">
        <v>44926</v>
      </c>
      <c r="G48" s="445" t="s">
        <v>301</v>
      </c>
      <c r="H48" s="445" t="s">
        <v>302</v>
      </c>
      <c r="I48" s="425">
        <v>0</v>
      </c>
      <c r="J48" s="425">
        <v>20</v>
      </c>
      <c r="K48" s="523">
        <v>15</v>
      </c>
      <c r="L48" s="425">
        <v>10</v>
      </c>
      <c r="M48" s="464">
        <v>0.05</v>
      </c>
      <c r="N48" s="91">
        <f>$M48*(SUM($I48:I48)/SUM($I48:$L48))</f>
        <v>0</v>
      </c>
      <c r="O48" s="91">
        <f>$M48*(SUM($I48:J48)/SUM($I48:$L48))</f>
        <v>2.2222222222222223E-2</v>
      </c>
      <c r="P48" s="91">
        <f>$M48*(SUM($I48:K48)/SUM($I48:$L48))</f>
        <v>3.888888888888889E-2</v>
      </c>
      <c r="Q48" s="91">
        <f>$M48*(SUM($I48:L48)/SUM($I48:$L48))</f>
        <v>0.05</v>
      </c>
      <c r="R48" s="56"/>
      <c r="S48" s="638">
        <v>20</v>
      </c>
      <c r="T48" s="535">
        <v>15</v>
      </c>
      <c r="U48" s="543"/>
      <c r="V48" s="57">
        <f>$M48*SUM($R48:R48)/SUM($I48:$L48)</f>
        <v>0</v>
      </c>
      <c r="W48" s="57">
        <f>$M48*SUM($R48:S48)/SUM($I48:$L48)</f>
        <v>2.2222222222222223E-2</v>
      </c>
      <c r="X48" s="57">
        <f>$M48*SUM($R48:T48)/SUM($I48:$L48)</f>
        <v>3.888888888888889E-2</v>
      </c>
      <c r="Y48" s="130">
        <f>$M48*SUM($R48:U48)/SUM($I48:$L48)</f>
        <v>3.888888888888889E-2</v>
      </c>
      <c r="Z48" s="671" t="s">
        <v>909</v>
      </c>
    </row>
    <row r="49" spans="1:26" ht="15.75" thickBot="1" x14ac:dyDescent="0.3">
      <c r="A49" s="152"/>
      <c r="B49" s="156" t="s">
        <v>303</v>
      </c>
      <c r="C49" s="157"/>
      <c r="D49" s="157"/>
      <c r="E49" s="158"/>
      <c r="F49" s="158"/>
      <c r="G49" s="159"/>
      <c r="H49" s="159"/>
      <c r="I49" s="42"/>
      <c r="J49" s="42"/>
      <c r="K49" s="42"/>
      <c r="L49" s="42"/>
      <c r="M49" s="162">
        <f>SUM(M37:M48)</f>
        <v>1.0000000000000002</v>
      </c>
      <c r="N49" s="40">
        <f>SUM(N38:N48)</f>
        <v>0.20422619047619048</v>
      </c>
      <c r="O49" s="40">
        <f>SUM(O37:O48)</f>
        <v>0.48799603174603168</v>
      </c>
      <c r="P49" s="40">
        <f>SUM(P37:P48)</f>
        <v>0.78888888888888886</v>
      </c>
      <c r="Q49" s="40">
        <f>SUM(Q37:Q48)</f>
        <v>1.0000000000000002</v>
      </c>
      <c r="R49" s="40"/>
      <c r="S49" s="40"/>
      <c r="T49" s="40"/>
      <c r="U49" s="40"/>
      <c r="V49" s="40">
        <f>SUM(V37:V48)</f>
        <v>0.19047619047619049</v>
      </c>
      <c r="W49" s="40">
        <f>SUM(W37:W48)</f>
        <v>0.46174603174603168</v>
      </c>
      <c r="X49" s="40">
        <f>SUM(X37:X48)</f>
        <v>0.76263888888888887</v>
      </c>
      <c r="Y49" s="565">
        <f>SUM(Y37:Y48)</f>
        <v>0.76263888888888887</v>
      </c>
      <c r="Z49" s="408"/>
    </row>
    <row r="50" spans="1:26" ht="63.75" x14ac:dyDescent="0.25">
      <c r="A50" s="250">
        <v>44</v>
      </c>
      <c r="B50" s="399" t="s">
        <v>304</v>
      </c>
      <c r="C50" s="303" t="s">
        <v>305</v>
      </c>
      <c r="D50" s="303" t="s">
        <v>306</v>
      </c>
      <c r="E50" s="681">
        <v>44578</v>
      </c>
      <c r="F50" s="681">
        <v>44926</v>
      </c>
      <c r="G50" s="395" t="s">
        <v>913</v>
      </c>
      <c r="H50" s="303" t="s">
        <v>307</v>
      </c>
      <c r="I50" s="397">
        <v>8</v>
      </c>
      <c r="J50" s="396">
        <v>6</v>
      </c>
      <c r="K50" s="524">
        <v>7</v>
      </c>
      <c r="L50" s="396">
        <v>15</v>
      </c>
      <c r="M50" s="253">
        <v>0.3</v>
      </c>
      <c r="N50" s="91">
        <f>$M50*(SUM($I50:I50)/SUM($I50:$L50))</f>
        <v>6.6666666666666666E-2</v>
      </c>
      <c r="O50" s="91">
        <f>$M50*(SUM($I50:J50)/SUM($I50:$L50))</f>
        <v>0.11666666666666667</v>
      </c>
      <c r="P50" s="91">
        <f>$M50*(SUM($I50:K50)/SUM($I50:$L50))</f>
        <v>0.17500000000000002</v>
      </c>
      <c r="Q50" s="91">
        <f>$M50*(SUM($I50:L50)/SUM($I50:$L50))</f>
        <v>0.3</v>
      </c>
      <c r="R50" s="386">
        <v>8</v>
      </c>
      <c r="S50" s="637">
        <v>6</v>
      </c>
      <c r="T50" s="535">
        <v>7</v>
      </c>
      <c r="U50" s="540"/>
      <c r="V50" s="57">
        <f>$M50*SUM($R50:R50)/SUM($I50:$L50)</f>
        <v>6.6666666666666666E-2</v>
      </c>
      <c r="W50" s="57">
        <f>$M50*SUM($R50:S50)/SUM($I50:$L50)</f>
        <v>0.11666666666666667</v>
      </c>
      <c r="X50" s="57">
        <f>$M50*SUM($R50:T50)/SUM($I50:$L50)</f>
        <v>0.17499999999999999</v>
      </c>
      <c r="Y50" s="130">
        <f>$M50*SUM($R50:U50)/SUM($I50:$L50)</f>
        <v>0.17499999999999999</v>
      </c>
      <c r="Z50" s="665" t="s">
        <v>892</v>
      </c>
    </row>
    <row r="51" spans="1:26" ht="76.5" x14ac:dyDescent="0.25">
      <c r="A51" s="205">
        <v>45</v>
      </c>
      <c r="B51" s="153" t="s">
        <v>308</v>
      </c>
      <c r="C51" s="191" t="s">
        <v>309</v>
      </c>
      <c r="D51" s="191" t="s">
        <v>310</v>
      </c>
      <c r="E51" s="234">
        <v>44578</v>
      </c>
      <c r="F51" s="234">
        <v>44742</v>
      </c>
      <c r="G51" s="218" t="s">
        <v>311</v>
      </c>
      <c r="H51" s="218" t="s">
        <v>312</v>
      </c>
      <c r="I51" s="397">
        <v>0</v>
      </c>
      <c r="J51" s="397">
        <v>1</v>
      </c>
      <c r="K51" s="203">
        <v>0</v>
      </c>
      <c r="L51" s="203">
        <v>0</v>
      </c>
      <c r="M51" s="224">
        <v>2.3E-2</v>
      </c>
      <c r="N51" s="91">
        <f>$M51*(SUM($I51:I51)/SUM($I51:$L51))</f>
        <v>0</v>
      </c>
      <c r="O51" s="91">
        <f>$M51*(SUM($I51:J51)/SUM($I51:$L51))</f>
        <v>2.3E-2</v>
      </c>
      <c r="P51" s="91">
        <f>$M51*(SUM($I51:K51)/SUM($I51:$L51))</f>
        <v>2.3E-2</v>
      </c>
      <c r="Q51" s="91">
        <f>$M51*(SUM($I51:L51)/SUM($I51:$L51))</f>
        <v>2.3E-2</v>
      </c>
      <c r="R51" s="56"/>
      <c r="S51" s="637">
        <v>1</v>
      </c>
      <c r="T51" s="659"/>
      <c r="U51" s="540"/>
      <c r="V51" s="57">
        <f>$M51*SUM($R51:R51)/SUM($I51:$L51)</f>
        <v>0</v>
      </c>
      <c r="W51" s="57">
        <f>$M51*SUM($R51:S51)/SUM($I51:$L51)</f>
        <v>2.3E-2</v>
      </c>
      <c r="X51" s="57">
        <f>$M51*SUM($R51:T51)/SUM($I51:$L51)</f>
        <v>2.3E-2</v>
      </c>
      <c r="Y51" s="130">
        <f>$M51*SUM($R51:U51)/SUM($I51:$L51)</f>
        <v>2.3E-2</v>
      </c>
      <c r="Z51" s="660"/>
    </row>
    <row r="52" spans="1:26" ht="102" x14ac:dyDescent="0.25">
      <c r="A52" s="205">
        <v>46</v>
      </c>
      <c r="B52" s="153" t="s">
        <v>314</v>
      </c>
      <c r="C52" s="191" t="s">
        <v>315</v>
      </c>
      <c r="D52" s="191" t="s">
        <v>316</v>
      </c>
      <c r="E52" s="198">
        <v>44578</v>
      </c>
      <c r="F52" s="198">
        <v>44926</v>
      </c>
      <c r="G52" s="226" t="s">
        <v>317</v>
      </c>
      <c r="H52" s="191" t="s">
        <v>318</v>
      </c>
      <c r="I52" s="397">
        <v>1</v>
      </c>
      <c r="J52" s="397">
        <v>1</v>
      </c>
      <c r="K52" s="522">
        <v>1</v>
      </c>
      <c r="L52" s="203">
        <v>1</v>
      </c>
      <c r="M52" s="224">
        <v>8.1000000000000003E-2</v>
      </c>
      <c r="N52" s="91">
        <f>$M52*(SUM($I52:I52)/SUM($I52:$L52))</f>
        <v>2.0250000000000001E-2</v>
      </c>
      <c r="O52" s="91">
        <f>$M52*(SUM($I52:J52)/SUM($I52:$L52))</f>
        <v>4.0500000000000001E-2</v>
      </c>
      <c r="P52" s="91">
        <f>$M52*(SUM($I52:K52)/SUM($I52:$L52))</f>
        <v>6.0749999999999998E-2</v>
      </c>
      <c r="Q52" s="411">
        <f>$M52*(SUM($I52:L52)/SUM($I52:$L52))</f>
        <v>8.1000000000000003E-2</v>
      </c>
      <c r="R52" s="387">
        <v>1</v>
      </c>
      <c r="S52" s="638">
        <v>1</v>
      </c>
      <c r="T52" s="657">
        <v>1</v>
      </c>
      <c r="U52" s="540"/>
      <c r="V52" s="57">
        <f>$M52*SUM($R52:R52)/SUM($I52:$L52)</f>
        <v>2.0250000000000001E-2</v>
      </c>
      <c r="W52" s="57">
        <f>$M52*SUM($R52:S52)/SUM($I52:$L52)</f>
        <v>4.0500000000000001E-2</v>
      </c>
      <c r="X52" s="57">
        <f>$M52*SUM($R52:T52)/SUM($I52:$L52)</f>
        <v>6.0749999999999998E-2</v>
      </c>
      <c r="Y52" s="130">
        <f>$M52*SUM($R52:U52)/SUM($I52:$L52)</f>
        <v>6.0749999999999998E-2</v>
      </c>
      <c r="Z52" s="410" t="s">
        <v>893</v>
      </c>
    </row>
    <row r="53" spans="1:26" ht="76.5" x14ac:dyDescent="0.25">
      <c r="A53" s="205">
        <v>47</v>
      </c>
      <c r="B53" s="153" t="s">
        <v>319</v>
      </c>
      <c r="C53" s="191" t="s">
        <v>320</v>
      </c>
      <c r="D53" s="191" t="s">
        <v>316</v>
      </c>
      <c r="E53" s="198">
        <v>44578</v>
      </c>
      <c r="F53" s="198">
        <v>44926</v>
      </c>
      <c r="G53" s="398" t="s">
        <v>317</v>
      </c>
      <c r="H53" s="218" t="s">
        <v>318</v>
      </c>
      <c r="I53" s="397">
        <v>0</v>
      </c>
      <c r="J53" s="397">
        <v>0</v>
      </c>
      <c r="K53" s="522">
        <v>2</v>
      </c>
      <c r="L53" s="397">
        <v>2</v>
      </c>
      <c r="M53" s="224">
        <v>9.0999999999999998E-2</v>
      </c>
      <c r="N53" s="91">
        <f>$M53*(SUM($I53:I53)/SUM($I53:$L53))</f>
        <v>0</v>
      </c>
      <c r="O53" s="91">
        <f>$M53*(SUM($I53:J53)/SUM($I53:$L53))</f>
        <v>0</v>
      </c>
      <c r="P53" s="91">
        <f>$M53*(SUM($I53:K53)/SUM($I53:$L53))</f>
        <v>4.5499999999999999E-2</v>
      </c>
      <c r="Q53" s="91">
        <f>$M53*(SUM($I53:L53)/SUM($I53:$L53))</f>
        <v>9.0999999999999998E-2</v>
      </c>
      <c r="R53" s="56"/>
      <c r="S53" s="648"/>
      <c r="T53" s="535">
        <v>2</v>
      </c>
      <c r="U53" s="543"/>
      <c r="V53" s="57">
        <f>$M53*SUM($R53:R53)/SUM($I53:$L53)</f>
        <v>0</v>
      </c>
      <c r="W53" s="57">
        <f>$M53*SUM($R53:S53)/SUM($I53:$L53)</f>
        <v>0</v>
      </c>
      <c r="X53" s="57">
        <f>$M53*SUM($R53:T53)/SUM($I53:$L53)</f>
        <v>4.5499999999999999E-2</v>
      </c>
      <c r="Y53" s="130">
        <f>$M53*SUM($R53:U53)/SUM($I53:$L53)</f>
        <v>4.5499999999999999E-2</v>
      </c>
      <c r="Z53" s="410" t="s">
        <v>894</v>
      </c>
    </row>
    <row r="54" spans="1:26" ht="89.25" x14ac:dyDescent="0.25">
      <c r="A54" s="205">
        <v>48</v>
      </c>
      <c r="B54" s="154" t="s">
        <v>321</v>
      </c>
      <c r="C54" s="229" t="s">
        <v>322</v>
      </c>
      <c r="D54" s="229" t="s">
        <v>323</v>
      </c>
      <c r="E54" s="228">
        <v>44578</v>
      </c>
      <c r="F54" s="228">
        <v>44834</v>
      </c>
      <c r="G54" s="229" t="s">
        <v>324</v>
      </c>
      <c r="H54" s="229" t="s">
        <v>325</v>
      </c>
      <c r="I54" s="230">
        <v>0</v>
      </c>
      <c r="J54" s="230">
        <v>0</v>
      </c>
      <c r="K54" s="607">
        <v>1</v>
      </c>
      <c r="L54" s="230">
        <v>0</v>
      </c>
      <c r="M54" s="224">
        <v>2.3E-2</v>
      </c>
      <c r="N54" s="91">
        <f>$M54*(SUM($I54:I54)/SUM($I54:$L54))</f>
        <v>0</v>
      </c>
      <c r="O54" s="91">
        <f>$M54*(SUM($I54:J54)/SUM($I54:$L54))</f>
        <v>0</v>
      </c>
      <c r="P54" s="91">
        <f>$M54*(SUM($I54:K54)/SUM($I54:$L54))</f>
        <v>2.3E-2</v>
      </c>
      <c r="Q54" s="412">
        <f>$M54*(SUM($I54:L54)/SUM($I54:$L54))</f>
        <v>2.3E-2</v>
      </c>
      <c r="R54" s="387"/>
      <c r="S54" s="648"/>
      <c r="T54" s="535">
        <v>1</v>
      </c>
      <c r="U54" s="540"/>
      <c r="V54" s="57">
        <f>$M54*SUM($R54:R54)/SUM($I54:$L54)</f>
        <v>0</v>
      </c>
      <c r="W54" s="57">
        <f>$M54*SUM($R54:S54)/SUM($I54:$L54)</f>
        <v>0</v>
      </c>
      <c r="X54" s="57">
        <f>$M54*SUM($R54:T54)/SUM($I54:$L54)</f>
        <v>2.3E-2</v>
      </c>
      <c r="Y54" s="130">
        <f>$M54*SUM($R54:U54)/SUM($I54:$L54)</f>
        <v>2.3E-2</v>
      </c>
      <c r="Z54" s="413" t="s">
        <v>895</v>
      </c>
    </row>
    <row r="55" spans="1:26" ht="114.75" x14ac:dyDescent="0.25">
      <c r="A55" s="205">
        <v>49</v>
      </c>
      <c r="B55" s="153" t="s">
        <v>327</v>
      </c>
      <c r="C55" s="229" t="s">
        <v>586</v>
      </c>
      <c r="D55" s="229" t="s">
        <v>329</v>
      </c>
      <c r="E55" s="228">
        <v>44578</v>
      </c>
      <c r="F55" s="228">
        <v>44651</v>
      </c>
      <c r="G55" s="229" t="s">
        <v>330</v>
      </c>
      <c r="H55" s="229" t="s">
        <v>331</v>
      </c>
      <c r="I55" s="230">
        <v>1</v>
      </c>
      <c r="J55" s="230">
        <v>0</v>
      </c>
      <c r="K55" s="230">
        <v>0</v>
      </c>
      <c r="L55" s="230">
        <v>0</v>
      </c>
      <c r="M55" s="231">
        <v>2.3E-2</v>
      </c>
      <c r="N55" s="91">
        <f>$M55*(SUM($I55:I55)/SUM($I55:$L55))</f>
        <v>2.3E-2</v>
      </c>
      <c r="O55" s="91">
        <f>$M55*(SUM($I55:J55)/SUM($I55:$L55))</f>
        <v>2.3E-2</v>
      </c>
      <c r="P55" s="91">
        <f>$M55*(SUM($I55:K55)/SUM($I55:$L55))</f>
        <v>2.3E-2</v>
      </c>
      <c r="Q55" s="91">
        <f>$M55*(SUM($I55:L55)/SUM($I55:$L55))</f>
        <v>2.3E-2</v>
      </c>
      <c r="R55" s="56">
        <v>1</v>
      </c>
      <c r="S55" s="555"/>
      <c r="T55" s="658"/>
      <c r="U55" s="540"/>
      <c r="V55" s="57">
        <f>$M55*SUM($R55:R55)/SUM($I55:$L55)</f>
        <v>2.3E-2</v>
      </c>
      <c r="W55" s="57">
        <f>$M55*SUM($R55:S55)/SUM($I55:$L55)</f>
        <v>2.3E-2</v>
      </c>
      <c r="X55" s="57">
        <f>$M55*SUM($R55:T55)/SUM($I55:$L55)</f>
        <v>2.3E-2</v>
      </c>
      <c r="Y55" s="130">
        <f>$M55*SUM($R55:U55)/SUM($I55:$L55)</f>
        <v>2.3E-2</v>
      </c>
      <c r="Z55" s="415"/>
    </row>
    <row r="56" spans="1:26" ht="89.25" x14ac:dyDescent="0.25">
      <c r="A56" s="205">
        <v>50</v>
      </c>
      <c r="B56" s="153" t="s">
        <v>332</v>
      </c>
      <c r="C56" s="232" t="s">
        <v>333</v>
      </c>
      <c r="D56" s="218" t="s">
        <v>334</v>
      </c>
      <c r="E56" s="198">
        <v>44578</v>
      </c>
      <c r="F56" s="198">
        <v>44926</v>
      </c>
      <c r="G56" s="218" t="s">
        <v>335</v>
      </c>
      <c r="H56" s="218" t="s">
        <v>336</v>
      </c>
      <c r="I56" s="397">
        <v>0</v>
      </c>
      <c r="J56" s="397">
        <v>1</v>
      </c>
      <c r="K56" s="203">
        <v>0</v>
      </c>
      <c r="L56" s="203">
        <v>1</v>
      </c>
      <c r="M56" s="224">
        <v>4.4999999999999998E-2</v>
      </c>
      <c r="N56" s="91">
        <f>$M56*(SUM($I56:I56)/SUM($I56:$L56))</f>
        <v>0</v>
      </c>
      <c r="O56" s="91">
        <f>$M56*(SUM($I56:J56)/SUM($I56:$L56))</f>
        <v>2.2499999999999999E-2</v>
      </c>
      <c r="P56" s="91">
        <f>$M56*(SUM($I56:K56)/SUM($I56:$L56))</f>
        <v>2.2499999999999999E-2</v>
      </c>
      <c r="Q56" s="91">
        <f>$M56*(SUM($I56:L56)/SUM($I56:$L56))</f>
        <v>4.4999999999999998E-2</v>
      </c>
      <c r="R56" s="56"/>
      <c r="S56" s="637">
        <v>1</v>
      </c>
      <c r="T56" s="659"/>
      <c r="U56" s="541"/>
      <c r="V56" s="57">
        <f>$M56*SUM($R56:R56)/SUM($I56:$L56)</f>
        <v>0</v>
      </c>
      <c r="W56" s="57">
        <f>$M56*SUM($R56:S56)/SUM($I56:$L56)</f>
        <v>2.2499999999999999E-2</v>
      </c>
      <c r="X56" s="57">
        <f>$M56*SUM($R56:T56)/SUM($I56:$L56)</f>
        <v>2.2499999999999999E-2</v>
      </c>
      <c r="Y56" s="130">
        <f>$M56*SUM($R56:U56)/SUM($I56:$L56)</f>
        <v>2.2499999999999999E-2</v>
      </c>
      <c r="Z56" s="558"/>
    </row>
    <row r="57" spans="1:26" ht="76.5" x14ac:dyDescent="0.25">
      <c r="A57" s="205">
        <v>51</v>
      </c>
      <c r="B57" s="153" t="s">
        <v>337</v>
      </c>
      <c r="C57" s="218" t="s">
        <v>338</v>
      </c>
      <c r="D57" s="191" t="s">
        <v>339</v>
      </c>
      <c r="E57" s="198">
        <v>44578</v>
      </c>
      <c r="F57" s="198">
        <v>44651</v>
      </c>
      <c r="G57" s="226" t="s">
        <v>340</v>
      </c>
      <c r="H57" s="191" t="s">
        <v>341</v>
      </c>
      <c r="I57" s="397">
        <v>1</v>
      </c>
      <c r="J57" s="397">
        <v>0</v>
      </c>
      <c r="K57" s="203">
        <v>0</v>
      </c>
      <c r="L57" s="203">
        <v>0</v>
      </c>
      <c r="M57" s="224">
        <v>2.3E-2</v>
      </c>
      <c r="N57" s="91">
        <f>$M57*(SUM($I57:I57)/SUM($I57:$L57))</f>
        <v>2.3E-2</v>
      </c>
      <c r="O57" s="91">
        <f>$M57*(SUM($I57:J57)/SUM($I57:$L57))</f>
        <v>2.3E-2</v>
      </c>
      <c r="P57" s="91">
        <f>$M57*(SUM($I57:K57)/SUM($I57:$L57))</f>
        <v>2.3E-2</v>
      </c>
      <c r="Q57" s="91">
        <f>$M57*(SUM($I57:L57)/SUM($I57:$L57))</f>
        <v>2.3E-2</v>
      </c>
      <c r="R57" s="388">
        <v>1</v>
      </c>
      <c r="S57" s="648"/>
      <c r="T57" s="659"/>
      <c r="U57" s="543"/>
      <c r="V57" s="533">
        <f>$M57*SUM($R57:R57)/SUM($I57:$L57)</f>
        <v>2.3E-2</v>
      </c>
      <c r="W57" s="57">
        <f>$M57*SUM($R57:S57)/SUM($I57:$L57)</f>
        <v>2.3E-2</v>
      </c>
      <c r="X57" s="57">
        <f>$M57*SUM($R57:T57)/SUM($I57:$L57)</f>
        <v>2.3E-2</v>
      </c>
      <c r="Y57" s="130">
        <f>$M57*SUM($R57:U57)/SUM($I57:$L57)</f>
        <v>2.3E-2</v>
      </c>
      <c r="Z57" s="410"/>
    </row>
    <row r="58" spans="1:26" ht="140.25" x14ac:dyDescent="0.25">
      <c r="A58" s="205">
        <v>52</v>
      </c>
      <c r="B58" s="153" t="s">
        <v>342</v>
      </c>
      <c r="C58" s="191" t="s">
        <v>343</v>
      </c>
      <c r="D58" s="191" t="s">
        <v>344</v>
      </c>
      <c r="E58" s="198">
        <v>44578</v>
      </c>
      <c r="F58" s="198">
        <v>44834</v>
      </c>
      <c r="G58" s="218" t="s">
        <v>856</v>
      </c>
      <c r="H58" s="218" t="s">
        <v>345</v>
      </c>
      <c r="I58" s="397">
        <v>2</v>
      </c>
      <c r="J58" s="397">
        <v>1</v>
      </c>
      <c r="K58" s="522">
        <v>3</v>
      </c>
      <c r="L58" s="397">
        <v>0</v>
      </c>
      <c r="M58" s="224">
        <v>4.4999999999999998E-2</v>
      </c>
      <c r="N58" s="91">
        <f>$M58*(SUM($I58:I58)/SUM($I58:$L58))</f>
        <v>1.4999999999999999E-2</v>
      </c>
      <c r="O58" s="91">
        <f>$M58*(SUM($I58:J58)/SUM($I58:$L58))</f>
        <v>2.2499999999999999E-2</v>
      </c>
      <c r="P58" s="91">
        <f>$M58*(SUM($I58:K58)/SUM($I58:$L58))</f>
        <v>4.4999999999999998E-2</v>
      </c>
      <c r="Q58" s="412">
        <f>$M58*(SUM($I58:L58)/SUM($I58:$L58))</f>
        <v>4.4999999999999998E-2</v>
      </c>
      <c r="R58" s="56">
        <v>2</v>
      </c>
      <c r="S58" s="637">
        <v>1</v>
      </c>
      <c r="T58" s="535">
        <v>3</v>
      </c>
      <c r="U58" s="543"/>
      <c r="V58" s="57">
        <f>$M58*SUM($R58:R58)/SUM($I58:$L58)</f>
        <v>1.4999999999999999E-2</v>
      </c>
      <c r="W58" s="57">
        <f>$M58*SUM($R58:S58)/SUM($I58:$L58)</f>
        <v>2.2500000000000003E-2</v>
      </c>
      <c r="X58" s="57">
        <f>$M58*SUM($R58:T58)/SUM($I58:$L58)</f>
        <v>4.5000000000000005E-2</v>
      </c>
      <c r="Y58" s="130">
        <f>$M58*SUM($R58:U58)/SUM($I58:$L58)</f>
        <v>4.5000000000000005E-2</v>
      </c>
      <c r="Z58" s="410" t="s">
        <v>896</v>
      </c>
    </row>
    <row r="59" spans="1:26" ht="102" x14ac:dyDescent="0.25">
      <c r="A59" s="205">
        <v>53</v>
      </c>
      <c r="B59" s="153" t="s">
        <v>346</v>
      </c>
      <c r="C59" s="191" t="s">
        <v>347</v>
      </c>
      <c r="D59" s="191" t="s">
        <v>348</v>
      </c>
      <c r="E59" s="198">
        <v>44578</v>
      </c>
      <c r="F59" s="198">
        <v>44834</v>
      </c>
      <c r="G59" s="191" t="s">
        <v>349</v>
      </c>
      <c r="H59" s="191" t="s">
        <v>350</v>
      </c>
      <c r="I59" s="397">
        <v>1</v>
      </c>
      <c r="J59" s="397">
        <v>0</v>
      </c>
      <c r="K59" s="522">
        <v>1</v>
      </c>
      <c r="L59" s="203">
        <v>0</v>
      </c>
      <c r="M59" s="224">
        <v>4.4999999999999998E-2</v>
      </c>
      <c r="N59" s="91">
        <f>$M59*(SUM($I59:I59)/SUM($I59:$L59))</f>
        <v>2.2499999999999999E-2</v>
      </c>
      <c r="O59" s="91">
        <f>$M59*(SUM($I59:J59)/SUM($I59:$L59))</f>
        <v>2.2499999999999999E-2</v>
      </c>
      <c r="P59" s="91">
        <f>$M59*(SUM($I59:K59)/SUM($I59:$L59))</f>
        <v>4.4999999999999998E-2</v>
      </c>
      <c r="Q59" s="91">
        <f>$M59*(SUM($I59:L59)/SUM($I59:$L59))</f>
        <v>4.4999999999999998E-2</v>
      </c>
      <c r="R59" s="56">
        <v>1</v>
      </c>
      <c r="S59" s="648"/>
      <c r="T59" s="535">
        <v>1</v>
      </c>
      <c r="U59" s="543"/>
      <c r="V59" s="57">
        <f>$M59*SUM($R59:R59)/SUM($I59:$L59)</f>
        <v>2.2499999999999999E-2</v>
      </c>
      <c r="W59" s="57">
        <f>$M59*SUM($R59:S59)/SUM($I59:$L59)</f>
        <v>2.2499999999999999E-2</v>
      </c>
      <c r="X59" s="57">
        <f>$M59*SUM($R59:T59)/SUM($I59:$L59)</f>
        <v>4.4999999999999998E-2</v>
      </c>
      <c r="Y59" s="130">
        <f>$M59*SUM($R59:U59)/SUM($I59:$L59)</f>
        <v>4.4999999999999998E-2</v>
      </c>
      <c r="Z59" s="413" t="s">
        <v>911</v>
      </c>
    </row>
    <row r="60" spans="1:26" ht="89.25" x14ac:dyDescent="0.25">
      <c r="A60" s="205">
        <v>54</v>
      </c>
      <c r="B60" s="153" t="s">
        <v>351</v>
      </c>
      <c r="C60" s="191" t="s">
        <v>352</v>
      </c>
      <c r="D60" s="191" t="s">
        <v>353</v>
      </c>
      <c r="E60" s="198">
        <v>44578</v>
      </c>
      <c r="F60" s="198">
        <v>44926</v>
      </c>
      <c r="G60" s="191" t="s">
        <v>354</v>
      </c>
      <c r="H60" s="191" t="s">
        <v>355</v>
      </c>
      <c r="I60" s="397">
        <v>0</v>
      </c>
      <c r="J60" s="397">
        <v>1</v>
      </c>
      <c r="K60" s="203">
        <v>0</v>
      </c>
      <c r="L60" s="203">
        <v>1</v>
      </c>
      <c r="M60" s="224">
        <v>4.4999999999999998E-2</v>
      </c>
      <c r="N60" s="91">
        <f>$M60*(SUM($I60:I60)/SUM($I60:$L60))</f>
        <v>0</v>
      </c>
      <c r="O60" s="91">
        <f>$M60*(SUM($I60:J60)/SUM($I60:$L60))</f>
        <v>2.2499999999999999E-2</v>
      </c>
      <c r="P60" s="91">
        <f>$M60*(SUM($I60:K60)/SUM($I60:$L60))</f>
        <v>2.2499999999999999E-2</v>
      </c>
      <c r="Q60" s="91">
        <f>$M60*(SUM($I60:L60)/SUM($I60:$L60))</f>
        <v>4.4999999999999998E-2</v>
      </c>
      <c r="R60" s="56"/>
      <c r="S60" s="637">
        <v>1</v>
      </c>
      <c r="T60" s="659"/>
      <c r="U60" s="543"/>
      <c r="V60" s="57">
        <f>$M60*SUM($R60:R60)/SUM($I60:$L60)</f>
        <v>0</v>
      </c>
      <c r="W60" s="57">
        <f>$M60*SUM($R60:S60)/SUM($I60:$L60)</f>
        <v>2.2499999999999999E-2</v>
      </c>
      <c r="X60" s="57">
        <f>$M60*SUM($R60:T60)/SUM($I60:$L60)</f>
        <v>2.2499999999999999E-2</v>
      </c>
      <c r="Y60" s="130">
        <f>$M60*SUM($R60:U60)/SUM($I60:$L60)</f>
        <v>2.2499999999999999E-2</v>
      </c>
      <c r="Z60" s="410"/>
    </row>
    <row r="61" spans="1:26" ht="162.75" customHeight="1" x14ac:dyDescent="0.25">
      <c r="A61" s="205">
        <v>55</v>
      </c>
      <c r="B61" s="153" t="s">
        <v>356</v>
      </c>
      <c r="C61" s="191" t="s">
        <v>357</v>
      </c>
      <c r="D61" s="191" t="s">
        <v>358</v>
      </c>
      <c r="E61" s="198">
        <v>44578</v>
      </c>
      <c r="F61" s="198">
        <v>44926</v>
      </c>
      <c r="G61" s="191" t="s">
        <v>359</v>
      </c>
      <c r="H61" s="191" t="s">
        <v>360</v>
      </c>
      <c r="I61" s="397">
        <v>0</v>
      </c>
      <c r="J61" s="397">
        <v>1</v>
      </c>
      <c r="K61" s="203">
        <v>0</v>
      </c>
      <c r="L61" s="203">
        <v>1</v>
      </c>
      <c r="M61" s="224">
        <v>4.4999999999999998E-2</v>
      </c>
      <c r="N61" s="91">
        <f>$M61*(SUM($I61:I61)/SUM($I61:$L61))</f>
        <v>0</v>
      </c>
      <c r="O61" s="91">
        <f>$M61*(SUM($I61:J61)/SUM($I61:$L61))</f>
        <v>2.2499999999999999E-2</v>
      </c>
      <c r="P61" s="91">
        <f>$M61*(SUM($I61:K61)/SUM($I61:$L61))</f>
        <v>2.2499999999999999E-2</v>
      </c>
      <c r="Q61" s="91">
        <f>$M61*(SUM($I61:L61)/SUM($I61:$L61))</f>
        <v>4.4999999999999998E-2</v>
      </c>
      <c r="R61" s="387"/>
      <c r="S61" s="637">
        <v>1</v>
      </c>
      <c r="T61" s="659"/>
      <c r="U61" s="543"/>
      <c r="V61" s="57">
        <f>$M61*SUM($R61:R61)/SUM($I61:$L61)</f>
        <v>0</v>
      </c>
      <c r="W61" s="57">
        <f>$M61*SUM($R61:S61)/SUM($I61:$L61)</f>
        <v>2.2499999999999999E-2</v>
      </c>
      <c r="X61" s="57">
        <f>$M61*SUM($R61:T61)/SUM($I61:$L61)</f>
        <v>2.2499999999999999E-2</v>
      </c>
      <c r="Y61" s="130">
        <f>$M61*SUM($R61:U61)/SUM($I61:$L61)</f>
        <v>2.2499999999999999E-2</v>
      </c>
      <c r="Z61" s="410"/>
    </row>
    <row r="62" spans="1:26" ht="127.5" x14ac:dyDescent="0.25">
      <c r="A62" s="205">
        <v>56</v>
      </c>
      <c r="B62" s="153" t="s">
        <v>361</v>
      </c>
      <c r="C62" s="191" t="s">
        <v>362</v>
      </c>
      <c r="D62" s="191" t="s">
        <v>363</v>
      </c>
      <c r="E62" s="198">
        <v>44576</v>
      </c>
      <c r="F62" s="234">
        <v>44773</v>
      </c>
      <c r="G62" s="191" t="s">
        <v>364</v>
      </c>
      <c r="H62" s="191" t="s">
        <v>365</v>
      </c>
      <c r="I62" s="397">
        <v>0</v>
      </c>
      <c r="J62" s="397">
        <v>0</v>
      </c>
      <c r="K62" s="522">
        <v>1</v>
      </c>
      <c r="L62" s="203">
        <v>0</v>
      </c>
      <c r="M62" s="224">
        <v>2.3E-2</v>
      </c>
      <c r="N62" s="91">
        <f>$M62*(SUM($I62:I62)/SUM($I62:$L62))</f>
        <v>0</v>
      </c>
      <c r="O62" s="91">
        <f>$M62*(SUM($I62:J62)/SUM($I62:$L62))</f>
        <v>0</v>
      </c>
      <c r="P62" s="91">
        <f>$M62*(SUM($I62:K62)/SUM($I62:$L62))</f>
        <v>2.3E-2</v>
      </c>
      <c r="Q62" s="91">
        <f>$M62*(SUM($I62:L62)/SUM($I62:$L62))</f>
        <v>2.3E-2</v>
      </c>
      <c r="R62" s="56"/>
      <c r="S62" s="645"/>
      <c r="T62" s="551">
        <v>1</v>
      </c>
      <c r="U62" s="537"/>
      <c r="V62" s="57">
        <f>$M62*SUM($R62:R62)/SUM($I62:$L62)</f>
        <v>0</v>
      </c>
      <c r="W62" s="57">
        <f>$M62*SUM($R62:S62)/SUM($I62:$L62)</f>
        <v>0</v>
      </c>
      <c r="X62" s="57">
        <f>$M62*SUM($R62:T62)/SUM($I62:$L62)</f>
        <v>2.3E-2</v>
      </c>
      <c r="Y62" s="130">
        <f>$M62*SUM($R62:U62)/SUM($I62:$L62)</f>
        <v>2.3E-2</v>
      </c>
      <c r="Z62" s="410" t="s">
        <v>897</v>
      </c>
    </row>
    <row r="63" spans="1:26" ht="51" x14ac:dyDescent="0.25">
      <c r="A63" s="205">
        <v>57</v>
      </c>
      <c r="B63" s="153" t="s">
        <v>366</v>
      </c>
      <c r="C63" s="191" t="s">
        <v>367</v>
      </c>
      <c r="D63" s="191" t="s">
        <v>368</v>
      </c>
      <c r="E63" s="198">
        <v>44576</v>
      </c>
      <c r="F63" s="198">
        <v>44926</v>
      </c>
      <c r="G63" s="191" t="s">
        <v>369</v>
      </c>
      <c r="H63" s="191" t="s">
        <v>370</v>
      </c>
      <c r="I63" s="397">
        <v>0</v>
      </c>
      <c r="J63" s="397">
        <v>1</v>
      </c>
      <c r="K63" s="203">
        <v>0</v>
      </c>
      <c r="L63" s="203">
        <v>1</v>
      </c>
      <c r="M63" s="224">
        <v>4.4999999999999998E-2</v>
      </c>
      <c r="N63" s="91">
        <f>$M63*(SUM($I63:I63)/SUM($I63:$L63))</f>
        <v>0</v>
      </c>
      <c r="O63" s="91">
        <f>$M63*(SUM($I63:J63)/SUM($I63:$L63))</f>
        <v>2.2499999999999999E-2</v>
      </c>
      <c r="P63" s="91">
        <f>$M63*(SUM($I63:K63)/SUM($I63:$L63))</f>
        <v>2.2499999999999999E-2</v>
      </c>
      <c r="Q63" s="91">
        <f>$M63*(SUM($I63:L63)/SUM($I63:$L63))</f>
        <v>4.4999999999999998E-2</v>
      </c>
      <c r="R63" s="387"/>
      <c r="S63" s="638">
        <v>1</v>
      </c>
      <c r="T63" s="666"/>
      <c r="U63" s="543"/>
      <c r="V63" s="57">
        <f>$M63*SUM($R63:R63)/SUM($I63:$L63)</f>
        <v>0</v>
      </c>
      <c r="W63" s="57">
        <f>$M63*SUM($R63:S63)/SUM($I63:$L63)</f>
        <v>2.2499999999999999E-2</v>
      </c>
      <c r="X63" s="57">
        <f>$M63*SUM($R63:T63)/SUM($I63:$L63)</f>
        <v>2.2499999999999999E-2</v>
      </c>
      <c r="Y63" s="130">
        <f>$M63*SUM($R63:U63)/SUM($I63:$L63)</f>
        <v>2.2499999999999999E-2</v>
      </c>
      <c r="Z63" s="413"/>
    </row>
    <row r="64" spans="1:26" ht="63.75" x14ac:dyDescent="0.25">
      <c r="A64" s="205">
        <v>58</v>
      </c>
      <c r="B64" s="153" t="s">
        <v>371</v>
      </c>
      <c r="C64" s="191" t="s">
        <v>372</v>
      </c>
      <c r="D64" s="218" t="s">
        <v>373</v>
      </c>
      <c r="E64" s="198">
        <v>44576</v>
      </c>
      <c r="F64" s="198">
        <v>44742</v>
      </c>
      <c r="G64" s="191" t="s">
        <v>374</v>
      </c>
      <c r="H64" s="218" t="s">
        <v>375</v>
      </c>
      <c r="I64" s="397">
        <v>0</v>
      </c>
      <c r="J64" s="397">
        <v>1</v>
      </c>
      <c r="K64" s="203">
        <v>0</v>
      </c>
      <c r="L64" s="203">
        <v>0</v>
      </c>
      <c r="M64" s="224">
        <v>2.3E-2</v>
      </c>
      <c r="N64" s="91">
        <f>$M64*(SUM($I64:I64)/SUM($I64:$L64))</f>
        <v>0</v>
      </c>
      <c r="O64" s="91">
        <f>$M64*(SUM($I64:J64)/SUM($I64:$L64))</f>
        <v>2.3E-2</v>
      </c>
      <c r="P64" s="91">
        <f>$M64*(SUM($I64:K64)/SUM($I64:$L64))</f>
        <v>2.3E-2</v>
      </c>
      <c r="Q64" s="91">
        <f>$M64*(SUM($I64:L64)/SUM($I64:$L64))</f>
        <v>2.3E-2</v>
      </c>
      <c r="R64" s="56"/>
      <c r="S64" s="638">
        <v>1</v>
      </c>
      <c r="T64" s="666"/>
      <c r="U64" s="543"/>
      <c r="V64" s="57">
        <f>$M64*SUM($R64:R64)/SUM($I64:$L64)</f>
        <v>0</v>
      </c>
      <c r="W64" s="57">
        <f>$M64*SUM($R64:S64)/SUM($I64:$L64)</f>
        <v>2.3E-2</v>
      </c>
      <c r="X64" s="57">
        <f>$M64*SUM($R64:T64)/SUM($I64:$L64)</f>
        <v>2.3E-2</v>
      </c>
      <c r="Y64" s="130">
        <f>$M64*SUM($R64:U64)/SUM($I64:$L64)</f>
        <v>2.3E-2</v>
      </c>
      <c r="Z64" s="558"/>
    </row>
    <row r="65" spans="1:26" ht="114.75" x14ac:dyDescent="0.25">
      <c r="A65" s="205">
        <v>59</v>
      </c>
      <c r="B65" s="153" t="s">
        <v>376</v>
      </c>
      <c r="C65" s="191" t="s">
        <v>377</v>
      </c>
      <c r="D65" s="191" t="s">
        <v>378</v>
      </c>
      <c r="E65" s="198">
        <v>44576</v>
      </c>
      <c r="F65" s="198">
        <v>44926</v>
      </c>
      <c r="G65" s="226" t="s">
        <v>379</v>
      </c>
      <c r="H65" s="191" t="s">
        <v>380</v>
      </c>
      <c r="I65" s="397">
        <v>0</v>
      </c>
      <c r="J65" s="397">
        <v>0</v>
      </c>
      <c r="K65" s="522">
        <v>1</v>
      </c>
      <c r="L65" s="203">
        <v>1</v>
      </c>
      <c r="M65" s="224">
        <v>4.4999999999999998E-2</v>
      </c>
      <c r="N65" s="91">
        <f>$M65*(SUM($I65:I65)/SUM($I65:$L65))</f>
        <v>0</v>
      </c>
      <c r="O65" s="91">
        <f>$M65*(SUM($I65:J65)/SUM($I65:$L65))</f>
        <v>0</v>
      </c>
      <c r="P65" s="91">
        <f>$M65*(SUM($I65:K65)/SUM($I65:$L65))</f>
        <v>2.2499999999999999E-2</v>
      </c>
      <c r="Q65" s="91">
        <f>$M65*(SUM($I65:L65)/SUM($I65:$L65))</f>
        <v>4.4999999999999998E-2</v>
      </c>
      <c r="R65" s="56"/>
      <c r="S65" s="649"/>
      <c r="T65" s="551">
        <v>1</v>
      </c>
      <c r="U65" s="537"/>
      <c r="V65" s="57">
        <f>$M65*SUM($R65:R65)/SUM($I65:$L65)</f>
        <v>0</v>
      </c>
      <c r="W65" s="57">
        <f>$M65*SUM($R65:S65)/SUM($I65:$L65)</f>
        <v>0</v>
      </c>
      <c r="X65" s="57">
        <f>$M65*SUM($R65:T65)/SUM($I65:$L65)</f>
        <v>2.2499999999999999E-2</v>
      </c>
      <c r="Y65" s="130">
        <f>$M65*SUM($R65:U65)/SUM($I65:$L65)</f>
        <v>2.2499999999999999E-2</v>
      </c>
      <c r="Z65" s="410" t="s">
        <v>898</v>
      </c>
    </row>
    <row r="66" spans="1:26" ht="93" customHeight="1" x14ac:dyDescent="0.25">
      <c r="A66" s="205">
        <v>60</v>
      </c>
      <c r="B66" s="153" t="s">
        <v>381</v>
      </c>
      <c r="C66" s="218" t="s">
        <v>382</v>
      </c>
      <c r="D66" s="218" t="s">
        <v>160</v>
      </c>
      <c r="E66" s="198">
        <v>44564</v>
      </c>
      <c r="F66" s="202">
        <v>44712</v>
      </c>
      <c r="G66" s="218" t="s">
        <v>161</v>
      </c>
      <c r="H66" s="218" t="s">
        <v>162</v>
      </c>
      <c r="I66" s="397">
        <v>0</v>
      </c>
      <c r="J66" s="397">
        <v>1</v>
      </c>
      <c r="K66" s="203">
        <v>0</v>
      </c>
      <c r="L66" s="203">
        <v>0</v>
      </c>
      <c r="M66" s="224">
        <v>2.3E-2</v>
      </c>
      <c r="N66" s="91">
        <f>$M66*(SUM($I66:I66)/SUM($I66:$L66))</f>
        <v>0</v>
      </c>
      <c r="O66" s="91">
        <f>$M66*(SUM($I66:J66)/SUM($I66:$L66))</f>
        <v>2.3E-2</v>
      </c>
      <c r="P66" s="91">
        <f>$M66*(SUM($I66:K66)/SUM($I66:$L66))</f>
        <v>2.3E-2</v>
      </c>
      <c r="Q66" s="91">
        <f>$M66*(SUM($I66:L66)/SUM($I66:$L66))</f>
        <v>2.3E-2</v>
      </c>
      <c r="R66" s="56"/>
      <c r="S66" s="56">
        <v>1</v>
      </c>
      <c r="T66" s="658"/>
      <c r="U66" s="540"/>
      <c r="V66" s="57">
        <f>$M66*SUM($R66:R66)/SUM($I66:$L66)</f>
        <v>0</v>
      </c>
      <c r="W66" s="57">
        <f>$M66*SUM($R66:S66)/SUM($I66:$L66)</f>
        <v>2.3E-2</v>
      </c>
      <c r="X66" s="57">
        <f>$M66*SUM($R66:T66)/SUM($I66:$L66)</f>
        <v>2.3E-2</v>
      </c>
      <c r="Y66" s="130">
        <f>$M66*SUM($R66:U66)/SUM($I66:$L66)</f>
        <v>2.3E-2</v>
      </c>
      <c r="Z66" s="410"/>
    </row>
    <row r="67" spans="1:26" ht="51" x14ac:dyDescent="0.25">
      <c r="A67" s="205">
        <v>61</v>
      </c>
      <c r="B67" s="153" t="s">
        <v>383</v>
      </c>
      <c r="C67" s="218" t="s">
        <v>165</v>
      </c>
      <c r="D67" s="218" t="s">
        <v>297</v>
      </c>
      <c r="E67" s="219">
        <v>44621</v>
      </c>
      <c r="F67" s="220">
        <v>44895</v>
      </c>
      <c r="G67" s="218" t="s">
        <v>167</v>
      </c>
      <c r="H67" s="218" t="s">
        <v>168</v>
      </c>
      <c r="I67" s="221">
        <v>1</v>
      </c>
      <c r="J67" s="221">
        <v>1</v>
      </c>
      <c r="K67" s="518">
        <v>1</v>
      </c>
      <c r="L67" s="221">
        <v>0</v>
      </c>
      <c r="M67" s="196">
        <v>0.05</v>
      </c>
      <c r="N67" s="91">
        <f>$M67*(SUM($I67:I67)/SUM($I67:$L67))</f>
        <v>1.6666666666666666E-2</v>
      </c>
      <c r="O67" s="91">
        <f>$M67*(SUM($I67:J67)/SUM($I67:$L67))</f>
        <v>3.3333333333333333E-2</v>
      </c>
      <c r="P67" s="91">
        <f>$M67*(SUM($I67:K67)/SUM($I67:$L67))</f>
        <v>0.05</v>
      </c>
      <c r="Q67" s="91">
        <f>$M67*(SUM($I67:L67)/SUM($I67:$L67))</f>
        <v>0.05</v>
      </c>
      <c r="R67" s="387">
        <v>1</v>
      </c>
      <c r="S67" s="640">
        <v>1</v>
      </c>
      <c r="T67" s="551">
        <v>1</v>
      </c>
      <c r="U67" s="540"/>
      <c r="V67" s="57">
        <f>$M67*SUM($R67:R67)/SUM($I67:$L67)</f>
        <v>1.6666666666666666E-2</v>
      </c>
      <c r="W67" s="57">
        <f>$M67*SUM($R67:S67)/SUM($I67:$L67)</f>
        <v>3.3333333333333333E-2</v>
      </c>
      <c r="X67" s="57">
        <f>$M67*SUM($R67:T67)/SUM($I67:$L67)</f>
        <v>5.000000000000001E-2</v>
      </c>
      <c r="Y67" s="130">
        <f>$M67*SUM($R67:U67)/SUM($I67:$L67)</f>
        <v>5.000000000000001E-2</v>
      </c>
      <c r="Z67" s="548" t="s">
        <v>910</v>
      </c>
    </row>
    <row r="68" spans="1:26" ht="15.75" thickBot="1" x14ac:dyDescent="0.3">
      <c r="A68" s="152"/>
      <c r="B68" s="156" t="s">
        <v>384</v>
      </c>
      <c r="C68" s="157"/>
      <c r="D68" s="157"/>
      <c r="E68" s="158"/>
      <c r="F68" s="158"/>
      <c r="G68" s="159"/>
      <c r="H68" s="159"/>
      <c r="I68" s="42"/>
      <c r="J68" s="42"/>
      <c r="K68" s="42"/>
      <c r="L68" s="42"/>
      <c r="M68" s="162">
        <f>SUM(M50:M67)</f>
        <v>0.99800000000000044</v>
      </c>
      <c r="N68" s="20">
        <f>SUM(N50:N67)</f>
        <v>0.1870833333333333</v>
      </c>
      <c r="O68" s="20">
        <f t="shared" ref="O68:Q68" si="2">SUM(O50:O67)</f>
        <v>0.44050000000000011</v>
      </c>
      <c r="P68" s="20">
        <f t="shared" si="2"/>
        <v>0.69475000000000009</v>
      </c>
      <c r="Q68" s="20">
        <f t="shared" si="2"/>
        <v>0.99800000000000044</v>
      </c>
      <c r="R68" s="20"/>
      <c r="S68" s="20"/>
      <c r="T68" s="20"/>
      <c r="U68" s="20"/>
      <c r="V68" s="20">
        <f>SUM(V50:V67)</f>
        <v>0.1870833333333333</v>
      </c>
      <c r="W68" s="20">
        <f t="shared" ref="W68:Y68" si="3">SUM(W50:W67)</f>
        <v>0.44050000000000011</v>
      </c>
      <c r="X68" s="20">
        <f t="shared" si="3"/>
        <v>0.69474999999999998</v>
      </c>
      <c r="Y68" s="566">
        <f t="shared" si="3"/>
        <v>0.69474999999999998</v>
      </c>
      <c r="Z68" s="158"/>
    </row>
    <row r="69" spans="1:26" ht="25.5" x14ac:dyDescent="0.25">
      <c r="A69" s="205">
        <v>32</v>
      </c>
      <c r="B69" s="155" t="s">
        <v>385</v>
      </c>
      <c r="C69" s="178" t="s">
        <v>386</v>
      </c>
      <c r="D69" s="289" t="s">
        <v>587</v>
      </c>
      <c r="E69" s="290">
        <v>44593</v>
      </c>
      <c r="F69" s="291">
        <v>44742</v>
      </c>
      <c r="G69" s="292" t="s">
        <v>388</v>
      </c>
      <c r="H69" s="293" t="s">
        <v>389</v>
      </c>
      <c r="I69" s="222">
        <v>0</v>
      </c>
      <c r="J69" s="632">
        <v>1</v>
      </c>
      <c r="K69" s="247">
        <v>0</v>
      </c>
      <c r="L69" s="294">
        <v>0</v>
      </c>
      <c r="M69" s="295">
        <v>0.05</v>
      </c>
      <c r="N69" s="91">
        <f>$M69*(SUM($I69:I69)/SUM($I69:$L69))</f>
        <v>0</v>
      </c>
      <c r="O69" s="91">
        <f>$M69*(SUM($I69:J69)/SUM($I69:$L69))</f>
        <v>0.05</v>
      </c>
      <c r="P69" s="91">
        <f>$M69*(SUM($I69:K69)/SUM($I69:$L69))</f>
        <v>0.05</v>
      </c>
      <c r="Q69" s="91">
        <f>$M69*(SUM($I69:L69)/SUM($I69:$L69))</f>
        <v>0.05</v>
      </c>
      <c r="R69" s="387"/>
      <c r="S69" s="637">
        <v>1</v>
      </c>
      <c r="T69" s="540"/>
      <c r="U69" s="543"/>
      <c r="V69" s="57">
        <f>$M69*SUM($R69:R69)/SUM($I69:$L69)</f>
        <v>0</v>
      </c>
      <c r="W69" s="57">
        <f>$M69*SUM($R69:S69)/SUM($I69:$L69)</f>
        <v>0.05</v>
      </c>
      <c r="X69" s="57">
        <f>$M69*SUM($R69:T69)/SUM($I69:$L69)</f>
        <v>0.05</v>
      </c>
      <c r="Y69" s="130">
        <f>$M69*SUM($R69:U69)/SUM($I69:$L69)</f>
        <v>0.05</v>
      </c>
      <c r="Z69" s="409"/>
    </row>
    <row r="70" spans="1:26" ht="63.75" x14ac:dyDescent="0.25">
      <c r="A70" s="205">
        <v>63</v>
      </c>
      <c r="B70" s="422" t="s">
        <v>390</v>
      </c>
      <c r="C70" s="218" t="s">
        <v>391</v>
      </c>
      <c r="D70" s="423" t="s">
        <v>588</v>
      </c>
      <c r="E70" s="371">
        <v>44593</v>
      </c>
      <c r="F70" s="424">
        <v>44742</v>
      </c>
      <c r="G70" s="218" t="s">
        <v>393</v>
      </c>
      <c r="H70" s="306" t="s">
        <v>394</v>
      </c>
      <c r="I70" s="397">
        <v>1</v>
      </c>
      <c r="J70" s="397">
        <v>1</v>
      </c>
      <c r="K70" s="263">
        <v>0</v>
      </c>
      <c r="L70" s="204">
        <v>0</v>
      </c>
      <c r="M70" s="264">
        <v>0.05</v>
      </c>
      <c r="N70" s="91">
        <f>$M70*(SUM($I70:I70)/SUM($I70:$L70))</f>
        <v>2.5000000000000001E-2</v>
      </c>
      <c r="O70" s="91">
        <f>$M70*(SUM($I70:J70)/SUM($I70:$L70))</f>
        <v>0.05</v>
      </c>
      <c r="P70" s="91">
        <f>$M70*(SUM($I70:K70)/SUM($I70:$L70))</f>
        <v>0.05</v>
      </c>
      <c r="Q70" s="91">
        <f>$M70*(SUM($I70:L70)/SUM($I70:$L70))</f>
        <v>0.05</v>
      </c>
      <c r="R70" s="56">
        <v>1</v>
      </c>
      <c r="S70" s="637">
        <v>1</v>
      </c>
      <c r="T70" s="540"/>
      <c r="U70" s="543"/>
      <c r="V70" s="57">
        <f>$M70*SUM($R70:R70)/SUM($I70:$L70)</f>
        <v>2.5000000000000001E-2</v>
      </c>
      <c r="W70" s="57">
        <f>$M70*SUM($R70:S70)/SUM($I70:$L70)</f>
        <v>0.05</v>
      </c>
      <c r="X70" s="57">
        <f>$M70*SUM($R70:T70)/SUM($I70:$L70)</f>
        <v>0.05</v>
      </c>
      <c r="Y70" s="130">
        <f>$M70*SUM($R70:U70)/SUM($I70:$L70)</f>
        <v>0.05</v>
      </c>
      <c r="Z70" s="548"/>
    </row>
    <row r="71" spans="1:26" ht="90" customHeight="1" x14ac:dyDescent="0.25">
      <c r="A71" s="205">
        <v>64</v>
      </c>
      <c r="B71" s="154" t="s">
        <v>395</v>
      </c>
      <c r="C71" s="218" t="s">
        <v>396</v>
      </c>
      <c r="D71" s="369" t="s">
        <v>397</v>
      </c>
      <c r="E71" s="370">
        <v>44593</v>
      </c>
      <c r="F71" s="371">
        <v>44895</v>
      </c>
      <c r="G71" s="369" t="s">
        <v>398</v>
      </c>
      <c r="H71" s="218" t="s">
        <v>589</v>
      </c>
      <c r="I71" s="419">
        <v>1</v>
      </c>
      <c r="J71" s="633">
        <v>1</v>
      </c>
      <c r="K71" s="653">
        <v>1</v>
      </c>
      <c r="L71" s="266">
        <v>0</v>
      </c>
      <c r="M71" s="267">
        <v>0.1</v>
      </c>
      <c r="N71" s="91">
        <f>$M71*(SUM($I71:I71)/SUM($I71:$L71))</f>
        <v>3.3333333333333333E-2</v>
      </c>
      <c r="O71" s="91">
        <f>$M71*(SUM($I71:J71)/SUM($I71:$L71))</f>
        <v>6.6666666666666666E-2</v>
      </c>
      <c r="P71" s="91">
        <f>$M71*(SUM($I71:K71)/SUM($I71:$L71))</f>
        <v>0.1</v>
      </c>
      <c r="Q71" s="91">
        <f>$M71*(SUM($I71:L71)/SUM($I71:$L71))</f>
        <v>0.1</v>
      </c>
      <c r="R71" s="56">
        <v>1</v>
      </c>
      <c r="S71" s="640">
        <v>1</v>
      </c>
      <c r="T71" s="536">
        <v>1</v>
      </c>
      <c r="U71" s="537"/>
      <c r="V71" s="57">
        <f>$M71*SUM($R71:R71)/SUM($I71:$L71)</f>
        <v>3.3333333333333333E-2</v>
      </c>
      <c r="W71" s="57">
        <f>$M71*SUM($R71:S71)/SUM($I71:$L71)</f>
        <v>6.6666666666666666E-2</v>
      </c>
      <c r="X71" s="57">
        <f>$M71*SUM($R71:T71)/SUM($I71:$L71)</f>
        <v>0.10000000000000002</v>
      </c>
      <c r="Y71" s="130">
        <f>$M71*SUM($R71:U71)/SUM($I71:$L71)</f>
        <v>0.10000000000000002</v>
      </c>
      <c r="Z71" s="552" t="s">
        <v>900</v>
      </c>
    </row>
    <row r="72" spans="1:26" ht="25.5" x14ac:dyDescent="0.25">
      <c r="A72" s="205">
        <v>65</v>
      </c>
      <c r="B72" s="153" t="s">
        <v>400</v>
      </c>
      <c r="C72" s="268" t="s">
        <v>401</v>
      </c>
      <c r="D72" s="259" t="s">
        <v>402</v>
      </c>
      <c r="E72" s="260">
        <v>44593</v>
      </c>
      <c r="F72" s="261">
        <v>44650</v>
      </c>
      <c r="G72" s="191" t="s">
        <v>403</v>
      </c>
      <c r="H72" s="262" t="s">
        <v>389</v>
      </c>
      <c r="I72" s="418">
        <v>1</v>
      </c>
      <c r="J72" s="397">
        <v>0</v>
      </c>
      <c r="K72" s="203">
        <v>0</v>
      </c>
      <c r="L72" s="263">
        <v>0</v>
      </c>
      <c r="M72" s="264">
        <v>0.1</v>
      </c>
      <c r="N72" s="91">
        <f>$M72*(SUM($I72:I72)/SUM($I72:$L72))</f>
        <v>0.1</v>
      </c>
      <c r="O72" s="91">
        <f>$M72*(SUM($I72:J72)/SUM($I72:$L72))</f>
        <v>0.1</v>
      </c>
      <c r="P72" s="91">
        <f>$M72*(SUM($I72:K72)/SUM($I72:$L72))</f>
        <v>0.1</v>
      </c>
      <c r="Q72" s="91">
        <f>$M72*(SUM($I72:L72)/SUM($I72:$L72))</f>
        <v>0.1</v>
      </c>
      <c r="R72" s="56">
        <v>1</v>
      </c>
      <c r="S72" s="555"/>
      <c r="T72" s="666"/>
      <c r="U72" s="540"/>
      <c r="V72" s="57">
        <f>$M72*SUM($R72:R72)/SUM($I72:$L72)</f>
        <v>0.1</v>
      </c>
      <c r="W72" s="57">
        <f>$M72*SUM($R72:S72)/SUM($I72:$L72)</f>
        <v>0.1</v>
      </c>
      <c r="X72" s="57">
        <f>$M72*SUM($R72:T72)/SUM($I72:$L72)</f>
        <v>0.1</v>
      </c>
      <c r="Y72" s="130">
        <f>$M72*SUM($R72:U72)/SUM($I72:$L72)</f>
        <v>0.1</v>
      </c>
      <c r="Z72" s="552"/>
    </row>
    <row r="73" spans="1:26" ht="63.75" x14ac:dyDescent="0.25">
      <c r="A73" s="205">
        <v>66</v>
      </c>
      <c r="B73" s="153" t="s">
        <v>404</v>
      </c>
      <c r="C73" s="298" t="s">
        <v>405</v>
      </c>
      <c r="D73" s="269" t="s">
        <v>406</v>
      </c>
      <c r="E73" s="270">
        <v>44593</v>
      </c>
      <c r="F73" s="271">
        <v>44910</v>
      </c>
      <c r="G73" s="207" t="s">
        <v>407</v>
      </c>
      <c r="H73" s="272" t="s">
        <v>408</v>
      </c>
      <c r="I73" s="419">
        <v>1</v>
      </c>
      <c r="J73" s="633">
        <v>1</v>
      </c>
      <c r="K73" s="654">
        <v>1</v>
      </c>
      <c r="L73" s="203">
        <v>1</v>
      </c>
      <c r="M73" s="267">
        <v>0.1</v>
      </c>
      <c r="N73" s="91">
        <f>$M73*(SUM($I73:I73)/SUM($I73:$L73))</f>
        <v>2.5000000000000001E-2</v>
      </c>
      <c r="O73" s="91">
        <f>$M73*(SUM($I73:J73)/SUM($I73:$L73))</f>
        <v>0.05</v>
      </c>
      <c r="P73" s="91">
        <f>$M73*(SUM($I73:K73)/SUM($I73:$L73))</f>
        <v>7.5000000000000011E-2</v>
      </c>
      <c r="Q73" s="91">
        <f>$M73*(SUM($I73:L73)/SUM($I73:$L73))</f>
        <v>0.1</v>
      </c>
      <c r="R73" s="387">
        <v>1</v>
      </c>
      <c r="S73" s="638">
        <v>1</v>
      </c>
      <c r="T73" s="535">
        <v>1</v>
      </c>
      <c r="U73" s="543"/>
      <c r="V73" s="57">
        <f>$M73*SUM($R73:R73)/SUM($I73:$L73)</f>
        <v>2.5000000000000001E-2</v>
      </c>
      <c r="W73" s="57">
        <f>$M73*SUM($R73:S73)/SUM($I73:$L73)</f>
        <v>0.05</v>
      </c>
      <c r="X73" s="57">
        <f>$M73*SUM($R73:T73)/SUM($I73:$L73)</f>
        <v>7.5000000000000011E-2</v>
      </c>
      <c r="Y73" s="130">
        <f>$M73*SUM($R73:U73)/SUM($I73:$L73)</f>
        <v>7.5000000000000011E-2</v>
      </c>
      <c r="Z73" s="548" t="s">
        <v>899</v>
      </c>
    </row>
    <row r="74" spans="1:26" ht="89.25" x14ac:dyDescent="0.25">
      <c r="A74" s="205">
        <v>67</v>
      </c>
      <c r="B74" s="153" t="s">
        <v>409</v>
      </c>
      <c r="C74" s="275" t="s">
        <v>410</v>
      </c>
      <c r="D74" s="298" t="s">
        <v>411</v>
      </c>
      <c r="E74" s="276">
        <v>44593</v>
      </c>
      <c r="F74" s="296">
        <v>44742</v>
      </c>
      <c r="G74" s="246" t="s">
        <v>412</v>
      </c>
      <c r="H74" s="298" t="s">
        <v>413</v>
      </c>
      <c r="I74" s="277">
        <v>0</v>
      </c>
      <c r="J74" s="397">
        <v>1</v>
      </c>
      <c r="K74" s="263">
        <v>0</v>
      </c>
      <c r="L74" s="203">
        <v>0</v>
      </c>
      <c r="M74" s="278">
        <v>0.1</v>
      </c>
      <c r="N74" s="91">
        <f>$M74*(SUM($I74:I74)/SUM($I74:$L74))</f>
        <v>0</v>
      </c>
      <c r="O74" s="91">
        <f>$M74*(SUM($I74:J74)/SUM($I74:$L74))</f>
        <v>0.1</v>
      </c>
      <c r="P74" s="91">
        <f>$M74*(SUM($I74:K74)/SUM($I74:$L74))</f>
        <v>0.1</v>
      </c>
      <c r="Q74" s="91">
        <f>$M74*(SUM($I74:L74)/SUM($I74:$L74))</f>
        <v>0.1</v>
      </c>
      <c r="R74" s="56"/>
      <c r="S74" s="637">
        <v>1</v>
      </c>
      <c r="T74" s="659"/>
      <c r="U74" s="543"/>
      <c r="V74" s="57">
        <f>$M74*SUM($R74:R74)/SUM($I74:$L74)</f>
        <v>0</v>
      </c>
      <c r="W74" s="57">
        <f>$M74*SUM($R74:S74)/SUM($I74:$L74)</f>
        <v>0.1</v>
      </c>
      <c r="X74" s="57">
        <f>$M74*SUM($R74:T74)/SUM($I74:$L74)</f>
        <v>0.1</v>
      </c>
      <c r="Y74" s="130">
        <f>$M74*SUM($R74:U74)/SUM($I74:$L74)</f>
        <v>0.1</v>
      </c>
      <c r="Z74" s="409"/>
    </row>
    <row r="75" spans="1:26" ht="63.75" x14ac:dyDescent="0.25">
      <c r="A75" s="205">
        <v>68</v>
      </c>
      <c r="B75" s="153" t="s">
        <v>414</v>
      </c>
      <c r="C75" s="191" t="s">
        <v>415</v>
      </c>
      <c r="D75" s="268" t="s">
        <v>416</v>
      </c>
      <c r="E75" s="260">
        <v>44593</v>
      </c>
      <c r="F75" s="260">
        <v>44742</v>
      </c>
      <c r="G75" s="191" t="s">
        <v>417</v>
      </c>
      <c r="H75" s="227" t="s">
        <v>418</v>
      </c>
      <c r="I75" s="297">
        <v>0</v>
      </c>
      <c r="J75" s="634">
        <v>1</v>
      </c>
      <c r="K75" s="297">
        <v>0</v>
      </c>
      <c r="L75" s="252">
        <v>0</v>
      </c>
      <c r="M75" s="300">
        <v>0.1</v>
      </c>
      <c r="N75" s="91">
        <f>$M75*(SUM($I75:I75)/SUM($I75:$L75))</f>
        <v>0</v>
      </c>
      <c r="O75" s="91">
        <f>$M75*(SUM($I75:J75)/SUM($I75:$L75))</f>
        <v>0.1</v>
      </c>
      <c r="P75" s="91">
        <f>$M75*(SUM($I75:K75)/SUM($I75:$L75))</f>
        <v>0.1</v>
      </c>
      <c r="Q75" s="91">
        <f>$M75*(SUM($I75:L75)/SUM($I75:$L75))</f>
        <v>0.1</v>
      </c>
      <c r="R75" s="387"/>
      <c r="S75" s="637">
        <v>1</v>
      </c>
      <c r="T75" s="659"/>
      <c r="U75" s="543"/>
      <c r="V75" s="57">
        <f>$M75*SUM($R75:R75)/SUM($I75:$L75)</f>
        <v>0</v>
      </c>
      <c r="W75" s="57">
        <f>$M75*SUM($R75:S75)/SUM($I75:$L75)</f>
        <v>0.1</v>
      </c>
      <c r="X75" s="57">
        <f>$M75*SUM($R75:T75)/SUM($I75:$L75)</f>
        <v>0.1</v>
      </c>
      <c r="Y75" s="130">
        <f>$M75*SUM($R75:U75)/SUM($I75:$L75)</f>
        <v>0.1</v>
      </c>
      <c r="Z75" s="410"/>
    </row>
    <row r="76" spans="1:26" ht="38.25" x14ac:dyDescent="0.25">
      <c r="A76" s="205">
        <v>69</v>
      </c>
      <c r="B76" s="153" t="s">
        <v>419</v>
      </c>
      <c r="C76" s="256" t="s">
        <v>420</v>
      </c>
      <c r="D76" s="256" t="s">
        <v>421</v>
      </c>
      <c r="E76" s="296">
        <v>44593</v>
      </c>
      <c r="F76" s="279">
        <v>44681</v>
      </c>
      <c r="G76" s="301" t="s">
        <v>590</v>
      </c>
      <c r="H76" s="207" t="s">
        <v>423</v>
      </c>
      <c r="I76" s="273">
        <v>0</v>
      </c>
      <c r="J76" s="635">
        <v>1</v>
      </c>
      <c r="K76" s="221">
        <v>0</v>
      </c>
      <c r="L76" s="280">
        <v>0</v>
      </c>
      <c r="M76" s="194">
        <v>0.1</v>
      </c>
      <c r="N76" s="91">
        <f>$M76*(SUM($I76:I76)/SUM($I76:$L76))</f>
        <v>0</v>
      </c>
      <c r="O76" s="91">
        <f>$M76*(SUM($I76:J76)/SUM($I76:$L76))</f>
        <v>0.1</v>
      </c>
      <c r="P76" s="91">
        <f>$M76*(SUM($I76:K76)/SUM($I76:$L76))</f>
        <v>0.1</v>
      </c>
      <c r="Q76" s="91">
        <f>$M76*(SUM($I76:L76)/SUM($I76:$L76))</f>
        <v>0.1</v>
      </c>
      <c r="R76" s="56"/>
      <c r="S76" s="640">
        <v>1</v>
      </c>
      <c r="T76" s="659"/>
      <c r="U76" s="543"/>
      <c r="V76" s="57">
        <f>$M76*SUM($R76:R76)/SUM($I76:$L76)</f>
        <v>0</v>
      </c>
      <c r="W76" s="57">
        <f>$M76*SUM($R76:S76)/SUM($I76:$L76)</f>
        <v>0.1</v>
      </c>
      <c r="X76" s="57">
        <f>$M76*SUM($R76:T76)/SUM($I76:$L76)</f>
        <v>0.1</v>
      </c>
      <c r="Y76" s="130">
        <f>$M76*SUM($R76:U76)/SUM($I76:$L76)</f>
        <v>0.1</v>
      </c>
      <c r="Z76" s="548"/>
    </row>
    <row r="77" spans="1:26" ht="115.5" customHeight="1" x14ac:dyDescent="0.25">
      <c r="A77" s="205">
        <v>70</v>
      </c>
      <c r="B77" s="153" t="s">
        <v>424</v>
      </c>
      <c r="C77" s="262" t="s">
        <v>425</v>
      </c>
      <c r="D77" s="191" t="s">
        <v>426</v>
      </c>
      <c r="E77" s="282">
        <v>44593</v>
      </c>
      <c r="F77" s="189">
        <v>44895</v>
      </c>
      <c r="G77" s="268" t="s">
        <v>427</v>
      </c>
      <c r="H77" s="191" t="s">
        <v>428</v>
      </c>
      <c r="I77" s="203">
        <v>0</v>
      </c>
      <c r="J77" s="636">
        <v>0</v>
      </c>
      <c r="K77" s="283">
        <v>0</v>
      </c>
      <c r="L77" s="283">
        <v>30</v>
      </c>
      <c r="M77" s="278">
        <v>0.1</v>
      </c>
      <c r="N77" s="91">
        <f>$M77*(SUM($I77:I77)/SUM($I77:$L77))</f>
        <v>0</v>
      </c>
      <c r="O77" s="91">
        <f>$M77*(SUM($I77:J77)/SUM($I77:$L77))</f>
        <v>0</v>
      </c>
      <c r="P77" s="91">
        <f>$M77*(SUM($I77:K77)/SUM($I77:$L77))</f>
        <v>0</v>
      </c>
      <c r="Q77" s="91">
        <f>$M77*(SUM($I77:L77)/SUM($I77:$L77))</f>
        <v>0.1</v>
      </c>
      <c r="R77" s="387"/>
      <c r="S77" s="650"/>
      <c r="T77" s="663"/>
      <c r="U77" s="537"/>
      <c r="V77" s="57">
        <f>$M77*SUM($R77:R77)/SUM($I77:$L77)</f>
        <v>0</v>
      </c>
      <c r="W77" s="57">
        <f>$M77*SUM($R77:S77)/SUM($I77:$L77)</f>
        <v>0</v>
      </c>
      <c r="X77" s="57">
        <f>$M77*SUM($R77:T77)/SUM($I77:$L77)</f>
        <v>0</v>
      </c>
      <c r="Y77" s="130">
        <f>$M77*SUM($R77:U77)/SUM($I77:$L77)</f>
        <v>0</v>
      </c>
      <c r="Z77" s="409"/>
    </row>
    <row r="78" spans="1:26" ht="51" x14ac:dyDescent="0.25">
      <c r="A78" s="205">
        <v>71</v>
      </c>
      <c r="B78" s="153" t="s">
        <v>429</v>
      </c>
      <c r="C78" s="191" t="s">
        <v>430</v>
      </c>
      <c r="D78" s="191" t="s">
        <v>431</v>
      </c>
      <c r="E78" s="282">
        <v>44593</v>
      </c>
      <c r="F78" s="189">
        <v>44895</v>
      </c>
      <c r="G78" s="268" t="s">
        <v>432</v>
      </c>
      <c r="H78" s="191" t="s">
        <v>433</v>
      </c>
      <c r="I78" s="203">
        <v>0</v>
      </c>
      <c r="J78" s="636">
        <v>0</v>
      </c>
      <c r="K78" s="283">
        <v>0</v>
      </c>
      <c r="L78" s="283">
        <v>1</v>
      </c>
      <c r="M78" s="278">
        <v>0.1</v>
      </c>
      <c r="N78" s="91">
        <f>$M78*(SUM($I78:I78)/SUM($I78:$L78))</f>
        <v>0</v>
      </c>
      <c r="O78" s="91">
        <f>$M78*(SUM($I78:J78)/SUM($I78:$L78))</f>
        <v>0</v>
      </c>
      <c r="P78" s="91">
        <f>$M78*(SUM($I78:K78)/SUM($I78:$L78))</f>
        <v>0</v>
      </c>
      <c r="Q78" s="91">
        <f>$M78*(SUM($I78:L78)/SUM($I78:$L78))</f>
        <v>0.1</v>
      </c>
      <c r="R78" s="386"/>
      <c r="S78" s="648"/>
      <c r="T78" s="659"/>
      <c r="U78" s="543"/>
      <c r="V78" s="57">
        <f>$M78*SUM($R78:R78)/SUM($I78:$L78)</f>
        <v>0</v>
      </c>
      <c r="W78" s="57">
        <f>$M78*SUM($R78:S78)/SUM($I78:$L78)</f>
        <v>0</v>
      </c>
      <c r="X78" s="57">
        <f>$M78*SUM($R78:T78)/SUM($I78:$L78)</f>
        <v>0</v>
      </c>
      <c r="Y78" s="130">
        <f>$M78*SUM($R78:U78)/SUM($I78:$L78)</f>
        <v>0</v>
      </c>
      <c r="Z78" s="410"/>
    </row>
    <row r="79" spans="1:26" ht="76.5" x14ac:dyDescent="0.25">
      <c r="A79" s="205">
        <v>72</v>
      </c>
      <c r="B79" s="153" t="s">
        <v>434</v>
      </c>
      <c r="C79" s="284" t="s">
        <v>435</v>
      </c>
      <c r="D79" s="207" t="s">
        <v>436</v>
      </c>
      <c r="E79" s="285">
        <v>44593</v>
      </c>
      <c r="F79" s="251">
        <v>44712</v>
      </c>
      <c r="G79" s="298" t="s">
        <v>437</v>
      </c>
      <c r="H79" s="207" t="s">
        <v>438</v>
      </c>
      <c r="I79" s="252">
        <v>0</v>
      </c>
      <c r="J79" s="274">
        <v>6</v>
      </c>
      <c r="K79" s="302">
        <v>0</v>
      </c>
      <c r="L79" s="203">
        <v>0</v>
      </c>
      <c r="M79" s="286">
        <v>0.05</v>
      </c>
      <c r="N79" s="91">
        <f>$M79*(SUM($I79:I79)/SUM($I79:$L79))</f>
        <v>0</v>
      </c>
      <c r="O79" s="91">
        <f>$M79*(SUM($I79:J79)/SUM($I79:$L79))</f>
        <v>0.05</v>
      </c>
      <c r="P79" s="91">
        <f>$M79*(SUM($I79:K79)/SUM($I79:$L79))</f>
        <v>0.05</v>
      </c>
      <c r="Q79" s="91">
        <f>$M79*(SUM($I79:L79)/SUM($I79:$L79))</f>
        <v>0.05</v>
      </c>
      <c r="R79" s="56"/>
      <c r="S79" s="638">
        <v>6</v>
      </c>
      <c r="T79" s="667"/>
      <c r="U79" s="540"/>
      <c r="V79" s="57">
        <f>$M79*SUM($R79:R79)/SUM($I79:$L79)</f>
        <v>0</v>
      </c>
      <c r="W79" s="57">
        <f>$M79*SUM($R79:S79)/SUM($I79:$L79)</f>
        <v>5.000000000000001E-2</v>
      </c>
      <c r="X79" s="57">
        <f>$M79*SUM($R79:T79)/SUM($I79:$L79)</f>
        <v>5.000000000000001E-2</v>
      </c>
      <c r="Y79" s="130">
        <f>$M79*SUM($R79:U79)/SUM($I79:$L79)</f>
        <v>5.000000000000001E-2</v>
      </c>
      <c r="Z79" s="559"/>
    </row>
    <row r="80" spans="1:26" ht="51" x14ac:dyDescent="0.25">
      <c r="A80" s="205">
        <v>73</v>
      </c>
      <c r="B80" s="154" t="s">
        <v>439</v>
      </c>
      <c r="C80" s="218" t="s">
        <v>585</v>
      </c>
      <c r="D80" s="246" t="s">
        <v>297</v>
      </c>
      <c r="E80" s="287">
        <v>44621</v>
      </c>
      <c r="F80" s="220">
        <v>44895</v>
      </c>
      <c r="G80" s="246" t="s">
        <v>167</v>
      </c>
      <c r="H80" s="246" t="s">
        <v>168</v>
      </c>
      <c r="I80" s="274">
        <v>1</v>
      </c>
      <c r="J80" s="274">
        <v>1</v>
      </c>
      <c r="K80" s="525">
        <v>1</v>
      </c>
      <c r="L80" s="274">
        <v>0</v>
      </c>
      <c r="M80" s="288">
        <v>0.05</v>
      </c>
      <c r="N80" s="91">
        <f>$M80*(SUM($I80:I80)/SUM($I80:$L80))</f>
        <v>1.6666666666666666E-2</v>
      </c>
      <c r="O80" s="91">
        <f>$M80*(SUM($I80:J80)/SUM($I80:$L80))</f>
        <v>3.3333333333333333E-2</v>
      </c>
      <c r="P80" s="91">
        <f>$M80*(SUM($I80:K80)/SUM($I80:$L80))</f>
        <v>0.05</v>
      </c>
      <c r="Q80" s="91">
        <f>$M80*(SUM($I80:L80)/SUM($I80:$L80))</f>
        <v>0.05</v>
      </c>
      <c r="R80" s="56">
        <v>1</v>
      </c>
      <c r="S80" s="640">
        <v>1</v>
      </c>
      <c r="T80" s="551"/>
      <c r="U80" s="544"/>
      <c r="V80" s="57">
        <f>$M80*SUM($R80:R80)/SUM($I80:$L80)</f>
        <v>1.6666666666666666E-2</v>
      </c>
      <c r="W80" s="57">
        <f>$M80*SUM($R80:S80)/SUM($I80:$L80)</f>
        <v>3.3333333333333333E-2</v>
      </c>
      <c r="X80" s="57">
        <f>$M80*SUM($R80:T80)/SUM($I80:$L80)</f>
        <v>3.3333333333333333E-2</v>
      </c>
      <c r="Y80" s="130">
        <f>$M80*SUM($R80:U80)/SUM($I80:$L80)</f>
        <v>3.3333333333333333E-2</v>
      </c>
      <c r="Z80" s="552" t="s">
        <v>901</v>
      </c>
    </row>
    <row r="81" spans="1:26" ht="15.75" thickBot="1" x14ac:dyDescent="0.3">
      <c r="A81" s="152"/>
      <c r="B81" s="156" t="s">
        <v>303</v>
      </c>
      <c r="C81" s="157"/>
      <c r="D81" s="157"/>
      <c r="E81" s="158"/>
      <c r="F81" s="158"/>
      <c r="G81" s="159"/>
      <c r="H81" s="159"/>
      <c r="I81" s="42"/>
      <c r="J81" s="42"/>
      <c r="K81" s="42"/>
      <c r="L81" s="42"/>
      <c r="M81" s="162">
        <f>SUM(M69:M80)</f>
        <v>1</v>
      </c>
      <c r="N81" s="40">
        <f>SUM(N69:N80)</f>
        <v>0.19999999999999998</v>
      </c>
      <c r="O81" s="40">
        <f t="shared" ref="O81:Q81" si="4">SUM(O69:O80)</f>
        <v>0.70000000000000007</v>
      </c>
      <c r="P81" s="40">
        <f t="shared" si="4"/>
        <v>0.77500000000000013</v>
      </c>
      <c r="Q81" s="40">
        <f t="shared" si="4"/>
        <v>1</v>
      </c>
      <c r="R81" s="129"/>
      <c r="S81" s="129"/>
      <c r="T81" s="129"/>
      <c r="U81" s="129"/>
      <c r="V81" s="129">
        <f>SUM(V69:V80)</f>
        <v>0.19999999999999998</v>
      </c>
      <c r="W81" s="129">
        <f t="shared" ref="W81:Y81" si="5">SUM(W69:W80)</f>
        <v>0.70000000000000007</v>
      </c>
      <c r="X81" s="129">
        <f t="shared" si="5"/>
        <v>0.75833333333333341</v>
      </c>
      <c r="Y81" s="567">
        <f t="shared" si="5"/>
        <v>0.75833333333333341</v>
      </c>
      <c r="Z81" s="158"/>
    </row>
    <row r="82" spans="1:26" ht="25.5" x14ac:dyDescent="0.25">
      <c r="A82" s="205">
        <v>74</v>
      </c>
      <c r="B82" s="155" t="s">
        <v>440</v>
      </c>
      <c r="C82" s="312" t="s">
        <v>441</v>
      </c>
      <c r="D82" s="312" t="s">
        <v>591</v>
      </c>
      <c r="E82" s="313">
        <v>44575</v>
      </c>
      <c r="F82" s="313">
        <v>44681</v>
      </c>
      <c r="G82" s="312" t="s">
        <v>443</v>
      </c>
      <c r="H82" s="312" t="s">
        <v>444</v>
      </c>
      <c r="I82" s="223">
        <v>0</v>
      </c>
      <c r="J82" s="223">
        <v>1</v>
      </c>
      <c r="K82" s="223">
        <v>0</v>
      </c>
      <c r="L82" s="223">
        <v>0</v>
      </c>
      <c r="M82" s="186">
        <v>0.1</v>
      </c>
      <c r="N82" s="91">
        <f>$M82*(SUM($I82:I82)/SUM($I82:$L82))</f>
        <v>0</v>
      </c>
      <c r="O82" s="91">
        <f>$M82*(SUM($I82:J82)/SUM($I82:$L82))</f>
        <v>0.1</v>
      </c>
      <c r="P82" s="91">
        <f>$M82*(SUM($I82:K82)/SUM($I82:$L82))</f>
        <v>0.1</v>
      </c>
      <c r="Q82" s="91">
        <f>$M82*(SUM($I82:L82)/SUM($I82:$L82))</f>
        <v>0.1</v>
      </c>
      <c r="R82" s="387"/>
      <c r="S82" s="651">
        <v>1</v>
      </c>
      <c r="T82" s="544"/>
      <c r="U82" s="553"/>
      <c r="V82" s="57">
        <f>$M82*SUM($R82:R82)/SUM($I82:$L82)</f>
        <v>0</v>
      </c>
      <c r="W82" s="57">
        <f>$M82*SUM($R82:S82)/SUM($I82:$L82)</f>
        <v>0.1</v>
      </c>
      <c r="X82" s="57">
        <f>$M82*SUM($R82:T82)/SUM($I82:$L82)</f>
        <v>0.1</v>
      </c>
      <c r="Y82" s="130">
        <f>$M82*SUM($R82:U82)/SUM($I82:$L82)</f>
        <v>0.1</v>
      </c>
      <c r="Z82" s="534"/>
    </row>
    <row r="83" spans="1:26" ht="55.5" customHeight="1" x14ac:dyDescent="0.25">
      <c r="A83" s="205">
        <v>75</v>
      </c>
      <c r="B83" s="209" t="s">
        <v>448</v>
      </c>
      <c r="C83" s="218" t="s">
        <v>449</v>
      </c>
      <c r="D83" s="218" t="s">
        <v>450</v>
      </c>
      <c r="E83" s="219">
        <v>44564</v>
      </c>
      <c r="F83" s="219">
        <v>44651</v>
      </c>
      <c r="G83" s="218" t="s">
        <v>451</v>
      </c>
      <c r="H83" s="218" t="s">
        <v>452</v>
      </c>
      <c r="I83" s="221">
        <v>1</v>
      </c>
      <c r="J83" s="221">
        <v>0</v>
      </c>
      <c r="K83" s="221">
        <v>0</v>
      </c>
      <c r="L83" s="221">
        <v>0</v>
      </c>
      <c r="M83" s="196">
        <v>0.1</v>
      </c>
      <c r="N83" s="91">
        <f>$M83*(SUM($I83:I83)/SUM($I83:$L83))</f>
        <v>0.1</v>
      </c>
      <c r="O83" s="91">
        <f>$M83*(SUM($I83:J83)/SUM($I83:$L83))</f>
        <v>0.1</v>
      </c>
      <c r="P83" s="91">
        <f>$M83*(SUM($I83:K83)/SUM($I83:$L83))</f>
        <v>0.1</v>
      </c>
      <c r="Q83" s="91">
        <f>$M83*(SUM($I83:L83)/SUM($I83:$L83))</f>
        <v>0.1</v>
      </c>
      <c r="R83" s="56">
        <v>1</v>
      </c>
      <c r="S83" s="555"/>
      <c r="T83" s="540"/>
      <c r="U83" s="543"/>
      <c r="V83" s="57">
        <f>$M83*SUM($R83:R83)/SUM($I83:$L83)</f>
        <v>0.1</v>
      </c>
      <c r="W83" s="57">
        <f>$M83*SUM($R83:S83)/SUM($I83:$L83)</f>
        <v>0.1</v>
      </c>
      <c r="X83" s="57">
        <f>$M83*SUM($R83:T83)/SUM($I83:$L83)</f>
        <v>0.1</v>
      </c>
      <c r="Y83" s="130">
        <f>$M83*SUM($R83:U83)/SUM($I83:$L83)</f>
        <v>0.1</v>
      </c>
      <c r="Z83" s="410"/>
    </row>
    <row r="84" spans="1:26" ht="51" x14ac:dyDescent="0.25">
      <c r="A84" s="205">
        <v>76</v>
      </c>
      <c r="B84" s="209" t="s">
        <v>453</v>
      </c>
      <c r="C84" s="218" t="s">
        <v>454</v>
      </c>
      <c r="D84" s="218" t="s">
        <v>455</v>
      </c>
      <c r="E84" s="305">
        <v>44564</v>
      </c>
      <c r="F84" s="305">
        <v>44926</v>
      </c>
      <c r="G84" s="218" t="s">
        <v>456</v>
      </c>
      <c r="H84" s="306" t="s">
        <v>457</v>
      </c>
      <c r="I84" s="265">
        <v>0</v>
      </c>
      <c r="J84" s="221">
        <v>1</v>
      </c>
      <c r="K84" s="221">
        <v>0</v>
      </c>
      <c r="L84" s="221">
        <v>1</v>
      </c>
      <c r="M84" s="196">
        <v>0.05</v>
      </c>
      <c r="N84" s="91">
        <f>$M84*(SUM($I84:I84)/SUM($I84:$L84))</f>
        <v>0</v>
      </c>
      <c r="O84" s="91">
        <f>$M84*(SUM($I84:J84)/SUM($I84:$L84))</f>
        <v>2.5000000000000001E-2</v>
      </c>
      <c r="P84" s="91">
        <f>$M84*(SUM($I84:K84)/SUM($I84:$L84))</f>
        <v>2.5000000000000001E-2</v>
      </c>
      <c r="Q84" s="91">
        <f>$M84*(SUM($I84:L84)/SUM($I84:$L84))</f>
        <v>0.05</v>
      </c>
      <c r="R84" s="387"/>
      <c r="S84" s="651">
        <v>1</v>
      </c>
      <c r="T84" s="540"/>
      <c r="U84" s="543"/>
      <c r="V84" s="57">
        <f>$M84*SUM($R84:R84)/SUM($I84:$L84)</f>
        <v>0</v>
      </c>
      <c r="W84" s="57">
        <f>$M84*SUM($R84:S84)/SUM($I84:$L84)</f>
        <v>2.5000000000000001E-2</v>
      </c>
      <c r="X84" s="57">
        <f>$M84*SUM($R84:T84)/SUM($I84:$L84)</f>
        <v>2.5000000000000001E-2</v>
      </c>
      <c r="Y84" s="130">
        <f>$M84*SUM($R84:U84)/SUM($I84:$L84)</f>
        <v>2.5000000000000001E-2</v>
      </c>
      <c r="Z84" s="409"/>
    </row>
    <row r="85" spans="1:26" ht="76.5" x14ac:dyDescent="0.25">
      <c r="A85" s="205">
        <v>77</v>
      </c>
      <c r="B85" s="209" t="s">
        <v>458</v>
      </c>
      <c r="C85" s="218" t="s">
        <v>459</v>
      </c>
      <c r="D85" s="218" t="s">
        <v>460</v>
      </c>
      <c r="E85" s="219">
        <v>44593</v>
      </c>
      <c r="F85" s="219">
        <v>44651</v>
      </c>
      <c r="G85" s="218" t="s">
        <v>461</v>
      </c>
      <c r="H85" s="218" t="s">
        <v>462</v>
      </c>
      <c r="I85" s="221">
        <v>1</v>
      </c>
      <c r="J85" s="221">
        <v>0</v>
      </c>
      <c r="K85" s="221">
        <v>0</v>
      </c>
      <c r="L85" s="221">
        <v>0</v>
      </c>
      <c r="M85" s="196">
        <v>0.1</v>
      </c>
      <c r="N85" s="91">
        <f>$M85*(SUM($I85:I85)/SUM($I85:$L85))</f>
        <v>0.1</v>
      </c>
      <c r="O85" s="91">
        <f>$M85*(SUM($I85:J85)/SUM($I85:$L85))</f>
        <v>0.1</v>
      </c>
      <c r="P85" s="91">
        <f>$M85*(SUM($I85:K85)/SUM($I85:$L85))</f>
        <v>0.1</v>
      </c>
      <c r="Q85" s="91">
        <f>$M85*(SUM($I85:L85)/SUM($I85:$L85))</f>
        <v>0.1</v>
      </c>
      <c r="R85" s="527">
        <v>1</v>
      </c>
      <c r="S85" s="56">
        <v>0</v>
      </c>
      <c r="T85" s="540"/>
      <c r="U85" s="543"/>
      <c r="V85" s="57">
        <f>$M85*SUM($R85:R85)/SUM($I85:$L85)</f>
        <v>0.1</v>
      </c>
      <c r="W85" s="57">
        <f>$M85*SUM($R85:S85)/SUM($I85:$L85)</f>
        <v>0.1</v>
      </c>
      <c r="X85" s="57">
        <f>$M85*SUM($R85:T85)/SUM($I85:$L85)</f>
        <v>0.1</v>
      </c>
      <c r="Y85" s="130">
        <f>$M85*SUM($R85:U85)/SUM($I85:$L85)</f>
        <v>0.1</v>
      </c>
      <c r="Z85" s="410"/>
    </row>
    <row r="86" spans="1:26" ht="51" x14ac:dyDescent="0.25">
      <c r="A86" s="205">
        <v>78</v>
      </c>
      <c r="B86" s="209" t="s">
        <v>466</v>
      </c>
      <c r="C86" s="218" t="s">
        <v>147</v>
      </c>
      <c r="D86" s="218" t="s">
        <v>467</v>
      </c>
      <c r="E86" s="219">
        <v>44564</v>
      </c>
      <c r="F86" s="219">
        <v>44620</v>
      </c>
      <c r="G86" s="218" t="s">
        <v>468</v>
      </c>
      <c r="H86" s="218" t="s">
        <v>469</v>
      </c>
      <c r="I86" s="221">
        <v>1</v>
      </c>
      <c r="J86" s="221">
        <v>0</v>
      </c>
      <c r="K86" s="221">
        <v>0</v>
      </c>
      <c r="L86" s="221">
        <v>0</v>
      </c>
      <c r="M86" s="196">
        <v>0.05</v>
      </c>
      <c r="N86" s="91">
        <f>$M86*(SUM($I86:I86)/SUM($I86:$L86))</f>
        <v>0.05</v>
      </c>
      <c r="O86" s="91">
        <f>$M86*(SUM($I86:J86)/SUM($I86:$L86))</f>
        <v>0.05</v>
      </c>
      <c r="P86" s="91">
        <f>$M86*(SUM($I86:K86)/SUM($I86:$L86))</f>
        <v>0.05</v>
      </c>
      <c r="Q86" s="91">
        <f>$M86*(SUM($I86:L86)/SUM($I86:$L86))</f>
        <v>0.05</v>
      </c>
      <c r="R86" s="387">
        <v>1</v>
      </c>
      <c r="S86" s="648"/>
      <c r="T86" s="540"/>
      <c r="U86" s="543"/>
      <c r="V86" s="57">
        <f>$M86*SUM($R86:R86)/SUM($I86:$L86)</f>
        <v>0.05</v>
      </c>
      <c r="W86" s="57">
        <f>$M86*SUM($R86:S86)/SUM($I86:$L86)</f>
        <v>0.05</v>
      </c>
      <c r="X86" s="57">
        <f>$M86*SUM($R86:T86)/SUM($I86:$L86)</f>
        <v>0.05</v>
      </c>
      <c r="Y86" s="130">
        <f>$M86*SUM($R86:U86)/SUM($I86:$L86)</f>
        <v>0.05</v>
      </c>
      <c r="Z86" s="410"/>
    </row>
    <row r="87" spans="1:26" ht="76.5" x14ac:dyDescent="0.25">
      <c r="A87" s="205">
        <v>79</v>
      </c>
      <c r="B87" s="399" t="s">
        <v>470</v>
      </c>
      <c r="C87" s="218" t="s">
        <v>459</v>
      </c>
      <c r="D87" s="218" t="s">
        <v>471</v>
      </c>
      <c r="E87" s="219">
        <v>44683</v>
      </c>
      <c r="F87" s="219">
        <v>44742</v>
      </c>
      <c r="G87" s="218" t="s">
        <v>472</v>
      </c>
      <c r="H87" s="218" t="s">
        <v>473</v>
      </c>
      <c r="I87" s="221">
        <v>0</v>
      </c>
      <c r="J87" s="221">
        <v>1</v>
      </c>
      <c r="K87" s="221">
        <v>0</v>
      </c>
      <c r="L87" s="221">
        <v>0</v>
      </c>
      <c r="M87" s="196">
        <v>0.05</v>
      </c>
      <c r="N87" s="91">
        <f>$M87*(SUM($I87:I87)/SUM($I87:$L87))</f>
        <v>0</v>
      </c>
      <c r="O87" s="91">
        <f>$M87*(SUM($I87:J87)/SUM($I87:$L87))</f>
        <v>0.05</v>
      </c>
      <c r="P87" s="91">
        <f>$M87*(SUM($I87:K87)/SUM($I87:$L87))</f>
        <v>0.05</v>
      </c>
      <c r="Q87" s="91">
        <f>$M87*(SUM($I87:L87)/SUM($I87:$L87))</f>
        <v>0.05</v>
      </c>
      <c r="R87" s="56"/>
      <c r="S87" s="637">
        <v>1</v>
      </c>
      <c r="T87" s="540"/>
      <c r="U87" s="543"/>
      <c r="V87" s="57">
        <f>$M87*SUM($R87:R87)/SUM($I87:$L87)</f>
        <v>0</v>
      </c>
      <c r="W87" s="57">
        <f>$M87*SUM($R87:S87)/SUM($I87:$L87)</f>
        <v>0.05</v>
      </c>
      <c r="X87" s="57">
        <f>$M87*SUM($R87:T87)/SUM($I87:$L87)</f>
        <v>0.05</v>
      </c>
      <c r="Y87" s="130">
        <f>$M87*SUM($R87:U87)/SUM($I87:$L87)</f>
        <v>0.05</v>
      </c>
      <c r="Z87" s="410"/>
    </row>
    <row r="88" spans="1:26" ht="51" x14ac:dyDescent="0.25">
      <c r="A88" s="205">
        <v>80</v>
      </c>
      <c r="B88" s="209" t="s">
        <v>474</v>
      </c>
      <c r="C88" s="218" t="s">
        <v>475</v>
      </c>
      <c r="D88" s="218" t="s">
        <v>476</v>
      </c>
      <c r="E88" s="219">
        <v>44594</v>
      </c>
      <c r="F88" s="219">
        <v>44712</v>
      </c>
      <c r="G88" s="218" t="s">
        <v>477</v>
      </c>
      <c r="H88" s="218" t="s">
        <v>478</v>
      </c>
      <c r="I88" s="221">
        <v>0</v>
      </c>
      <c r="J88" s="221">
        <v>1</v>
      </c>
      <c r="K88" s="221">
        <v>0</v>
      </c>
      <c r="L88" s="221">
        <v>0</v>
      </c>
      <c r="M88" s="196">
        <v>0.05</v>
      </c>
      <c r="N88" s="91">
        <f>$M88*(SUM($I88:I88)/SUM($I88:$L88))</f>
        <v>0</v>
      </c>
      <c r="O88" s="91">
        <f>$M88*(SUM($I88:J88)/SUM($I88:$L88))</f>
        <v>0.05</v>
      </c>
      <c r="P88" s="91">
        <f>$M88*(SUM($I88:K88)/SUM($I88:$L88))</f>
        <v>0.05</v>
      </c>
      <c r="Q88" s="91">
        <f>$M88*(SUM($I88:L88)/SUM($I88:$L88))</f>
        <v>0.05</v>
      </c>
      <c r="R88" s="387"/>
      <c r="S88" s="640">
        <v>1</v>
      </c>
      <c r="T88" s="538"/>
      <c r="U88" s="537"/>
      <c r="V88" s="57">
        <f>$M88*SUM($R88:R88)/SUM($I88:$L88)</f>
        <v>0</v>
      </c>
      <c r="W88" s="57">
        <f>$M88*SUM($R88:S88)/SUM($I88:$L88)</f>
        <v>0.05</v>
      </c>
      <c r="X88" s="57">
        <f>$M88*SUM($R88:T88)/SUM($I88:$L88)</f>
        <v>0.05</v>
      </c>
      <c r="Y88" s="130">
        <f>$M88*SUM($R88:U88)/SUM($I88:$L88)</f>
        <v>0.05</v>
      </c>
      <c r="Z88" s="410"/>
    </row>
    <row r="89" spans="1:26" ht="38.25" x14ac:dyDescent="0.25">
      <c r="A89" s="205">
        <v>81</v>
      </c>
      <c r="B89" s="209" t="s">
        <v>481</v>
      </c>
      <c r="C89" s="218" t="s">
        <v>482</v>
      </c>
      <c r="D89" s="218" t="s">
        <v>483</v>
      </c>
      <c r="E89" s="287">
        <v>44696</v>
      </c>
      <c r="F89" s="287">
        <v>44742</v>
      </c>
      <c r="G89" s="246" t="s">
        <v>484</v>
      </c>
      <c r="H89" s="246" t="s">
        <v>485</v>
      </c>
      <c r="I89" s="274">
        <v>0</v>
      </c>
      <c r="J89" s="274">
        <v>1</v>
      </c>
      <c r="K89" s="274">
        <v>0</v>
      </c>
      <c r="L89" s="274">
        <v>0</v>
      </c>
      <c r="M89" s="196">
        <v>0.05</v>
      </c>
      <c r="N89" s="91">
        <f>$M89*(SUM($I89:I89)/SUM($I89:$L89))</f>
        <v>0</v>
      </c>
      <c r="O89" s="91">
        <f>$M89*(SUM($I89:J89)/SUM($I89:$L89))</f>
        <v>0.05</v>
      </c>
      <c r="P89" s="91">
        <f>$M89*(SUM($I89:K89)/SUM($I89:$L89))</f>
        <v>0.05</v>
      </c>
      <c r="Q89" s="91">
        <f>$M89*(SUM($I89:L89)/SUM($I89:$L89))</f>
        <v>0.05</v>
      </c>
      <c r="R89" s="386"/>
      <c r="S89" s="637">
        <v>1</v>
      </c>
      <c r="T89" s="540"/>
      <c r="U89" s="543"/>
      <c r="V89" s="57">
        <f>$M89*SUM($R89:R89)/SUM($I89:$L89)</f>
        <v>0</v>
      </c>
      <c r="W89" s="57">
        <f>$M89*SUM($R89:S89)/SUM($I89:$L89)</f>
        <v>0.05</v>
      </c>
      <c r="X89" s="57">
        <f>$M89*SUM($R89:T89)/SUM($I89:$L89)</f>
        <v>0.05</v>
      </c>
      <c r="Y89" s="130">
        <f>$M89*SUM($R89:U89)/SUM($I89:$L89)</f>
        <v>0.05</v>
      </c>
      <c r="Z89" s="409"/>
    </row>
    <row r="90" spans="1:26" ht="178.5" x14ac:dyDescent="0.25">
      <c r="A90" s="205">
        <v>82</v>
      </c>
      <c r="B90" s="209" t="s">
        <v>486</v>
      </c>
      <c r="C90" s="308" t="s">
        <v>487</v>
      </c>
      <c r="D90" s="308" t="s">
        <v>488</v>
      </c>
      <c r="E90" s="189">
        <v>44593</v>
      </c>
      <c r="F90" s="309">
        <v>44926</v>
      </c>
      <c r="G90" s="191" t="s">
        <v>489</v>
      </c>
      <c r="H90" s="268" t="s">
        <v>490</v>
      </c>
      <c r="I90" s="420">
        <v>3</v>
      </c>
      <c r="J90" s="420">
        <v>3</v>
      </c>
      <c r="K90" s="655">
        <v>3</v>
      </c>
      <c r="L90" s="310">
        <v>4</v>
      </c>
      <c r="M90" s="196">
        <v>0.1</v>
      </c>
      <c r="N90" s="91">
        <f>$M90*(SUM($I90:I90)/SUM($I90:$L90))</f>
        <v>2.3076923076923078E-2</v>
      </c>
      <c r="O90" s="91">
        <f>$M90*(SUM($I90:J90)/SUM($I90:$L90))</f>
        <v>4.6153846153846156E-2</v>
      </c>
      <c r="P90" s="91">
        <f>$M90*(SUM($I90:K90)/SUM($I90:$L90))</f>
        <v>6.9230769230769235E-2</v>
      </c>
      <c r="Q90" s="91">
        <f>$M90*(SUM($I90:L90)/SUM($I90:$L90))</f>
        <v>0.1</v>
      </c>
      <c r="R90" s="56">
        <v>3</v>
      </c>
      <c r="S90" s="638">
        <v>3</v>
      </c>
      <c r="T90" s="535">
        <v>3</v>
      </c>
      <c r="U90" s="545"/>
      <c r="V90" s="57">
        <f>$M90*SUM($R90:R90)/SUM($I90:$L90)</f>
        <v>2.3076923076923082E-2</v>
      </c>
      <c r="W90" s="57">
        <f>$M90*SUM($R90:S90)/SUM($I90:$L90)</f>
        <v>4.6153846153846163E-2</v>
      </c>
      <c r="X90" s="57">
        <f>$M90*SUM($R90:T90)/SUM($I90:$L90)</f>
        <v>6.9230769230769235E-2</v>
      </c>
      <c r="Y90" s="130">
        <f>$M90*SUM($R90:U90)/SUM($I90:$L90)</f>
        <v>6.9230769230769235E-2</v>
      </c>
      <c r="Z90" s="410" t="s">
        <v>902</v>
      </c>
    </row>
    <row r="91" spans="1:26" ht="51" x14ac:dyDescent="0.25">
      <c r="A91" s="205">
        <v>83</v>
      </c>
      <c r="B91" s="209" t="s">
        <v>494</v>
      </c>
      <c r="C91" s="303" t="s">
        <v>495</v>
      </c>
      <c r="D91" s="303" t="s">
        <v>592</v>
      </c>
      <c r="E91" s="304">
        <v>44593</v>
      </c>
      <c r="F91" s="304">
        <v>44926</v>
      </c>
      <c r="G91" s="303" t="s">
        <v>505</v>
      </c>
      <c r="H91" s="303" t="s">
        <v>498</v>
      </c>
      <c r="I91" s="367">
        <v>0.25</v>
      </c>
      <c r="J91" s="367">
        <v>0.25</v>
      </c>
      <c r="K91" s="656">
        <v>0.25</v>
      </c>
      <c r="L91" s="367">
        <v>0.25</v>
      </c>
      <c r="M91" s="196">
        <v>0.1</v>
      </c>
      <c r="N91" s="91">
        <f>$M91*(SUM($I91:I91)/SUM($I91:$L91))</f>
        <v>2.5000000000000001E-2</v>
      </c>
      <c r="O91" s="91">
        <f>$M91*(SUM($I91:J91)/SUM($I91:$L91))</f>
        <v>0.05</v>
      </c>
      <c r="P91" s="91">
        <f>$M91*(SUM($I91:K91)/SUM($I91:$L91))</f>
        <v>7.5000000000000011E-2</v>
      </c>
      <c r="Q91" s="91">
        <f>$M91*(SUM($I91:L91)/SUM($I91:$L91))</f>
        <v>0.1</v>
      </c>
      <c r="R91" s="561">
        <v>0.25</v>
      </c>
      <c r="S91" s="644">
        <v>0.25</v>
      </c>
      <c r="T91" s="549">
        <v>0.25</v>
      </c>
      <c r="U91" s="543"/>
      <c r="V91" s="57">
        <f>$M91*SUM($R91:R91)/SUM($I91:$L91)</f>
        <v>2.5000000000000001E-2</v>
      </c>
      <c r="W91" s="57">
        <f>$M91*SUM($R91:S91)/SUM($I91:$L91)</f>
        <v>0.05</v>
      </c>
      <c r="X91" s="57">
        <f>$M91*SUM($R91:T91)/SUM($I91:$L91)</f>
        <v>7.5000000000000011E-2</v>
      </c>
      <c r="Y91" s="130">
        <f>$M91*SUM($R91:U91)/SUM($I91:$L91)</f>
        <v>7.5000000000000011E-2</v>
      </c>
      <c r="Z91" s="409" t="s">
        <v>903</v>
      </c>
    </row>
    <row r="92" spans="1:26" ht="51" x14ac:dyDescent="0.25">
      <c r="A92" s="205">
        <v>84</v>
      </c>
      <c r="B92" s="209" t="s">
        <v>502</v>
      </c>
      <c r="C92" s="218" t="s">
        <v>503</v>
      </c>
      <c r="D92" s="218" t="s">
        <v>504</v>
      </c>
      <c r="E92" s="304">
        <v>44593</v>
      </c>
      <c r="F92" s="304">
        <v>44895</v>
      </c>
      <c r="G92" s="303" t="s">
        <v>497</v>
      </c>
      <c r="H92" s="303" t="s">
        <v>498</v>
      </c>
      <c r="I92" s="367">
        <v>0</v>
      </c>
      <c r="J92" s="367">
        <v>0.5</v>
      </c>
      <c r="K92" s="656">
        <v>0.5</v>
      </c>
      <c r="L92" s="367">
        <v>0</v>
      </c>
      <c r="M92" s="196">
        <v>0.1</v>
      </c>
      <c r="N92" s="91">
        <f>$M92*(SUM($I92:I92)/SUM($I92:$L92))</f>
        <v>0</v>
      </c>
      <c r="O92" s="91">
        <f>$M92*(SUM($I92:J92)/SUM($I92:$L92))</f>
        <v>0.05</v>
      </c>
      <c r="P92" s="91">
        <f>$M92*(SUM($I92:K92)/SUM($I92:$L92))</f>
        <v>0.1</v>
      </c>
      <c r="Q92" s="91">
        <f>$M92*(SUM($I92:L92)/SUM($I92:$L92))</f>
        <v>0.1</v>
      </c>
      <c r="R92" s="386"/>
      <c r="S92" s="646">
        <v>0.5</v>
      </c>
      <c r="T92" s="668">
        <v>0.5</v>
      </c>
      <c r="U92" s="537"/>
      <c r="V92" s="57">
        <f>$M92*SUM($R92:R92)/SUM($I92:$L92)</f>
        <v>0</v>
      </c>
      <c r="W92" s="57">
        <f>$M92*SUM($R92:S92)/SUM($I92:$L92)</f>
        <v>0.05</v>
      </c>
      <c r="X92" s="57">
        <f>$M92*SUM($R92:T92)/SUM($I92:$L92)</f>
        <v>0.1</v>
      </c>
      <c r="Y92" s="130">
        <f>$M92*SUM($R92:U92)/SUM($I92:$L92)</f>
        <v>0.1</v>
      </c>
      <c r="Z92" s="410" t="s">
        <v>904</v>
      </c>
    </row>
    <row r="93" spans="1:26" ht="89.25" x14ac:dyDescent="0.25">
      <c r="A93" s="205">
        <v>85</v>
      </c>
      <c r="B93" s="209" t="s">
        <v>506</v>
      </c>
      <c r="C93" s="191" t="s">
        <v>507</v>
      </c>
      <c r="D93" s="191" t="s">
        <v>160</v>
      </c>
      <c r="E93" s="189">
        <v>44593</v>
      </c>
      <c r="F93" s="311">
        <v>44712</v>
      </c>
      <c r="G93" s="191" t="s">
        <v>161</v>
      </c>
      <c r="H93" s="191" t="s">
        <v>162</v>
      </c>
      <c r="I93" s="221">
        <v>0</v>
      </c>
      <c r="J93" s="221">
        <v>1</v>
      </c>
      <c r="K93" s="204">
        <v>0</v>
      </c>
      <c r="L93" s="204">
        <v>0</v>
      </c>
      <c r="M93" s="196">
        <v>0.05</v>
      </c>
      <c r="N93" s="91">
        <f>$M93*(SUM($I93:I93)/SUM($I93:$L93))</f>
        <v>0</v>
      </c>
      <c r="O93" s="91">
        <f>$M93*(SUM($I93:J93)/SUM($I93:$L93))</f>
        <v>0.05</v>
      </c>
      <c r="P93" s="91">
        <f>$M93*(SUM($I93:K93)/SUM($I93:$L93))</f>
        <v>0.05</v>
      </c>
      <c r="Q93" s="91">
        <f>$M93*(SUM($I93:L93)/SUM($I93:$L93))</f>
        <v>0.05</v>
      </c>
      <c r="R93" s="56"/>
      <c r="S93" s="638">
        <v>1</v>
      </c>
      <c r="T93" s="666"/>
      <c r="U93" s="543"/>
      <c r="V93" s="57">
        <f>$M93*SUM($R93:R93)/SUM($I93:$L93)</f>
        <v>0</v>
      </c>
      <c r="W93" s="57">
        <f>$M93*SUM($R93:S93)/SUM($I93:$L93)</f>
        <v>0.05</v>
      </c>
      <c r="X93" s="57">
        <f>$M93*SUM($R93:T93)/SUM($I93:$L93)</f>
        <v>0.05</v>
      </c>
      <c r="Y93" s="130">
        <f>$M93*SUM($R93:U93)/SUM($I93:$L93)</f>
        <v>0.05</v>
      </c>
      <c r="Z93" s="557"/>
    </row>
    <row r="94" spans="1:26" ht="168.75" customHeight="1" x14ac:dyDescent="0.25">
      <c r="A94" s="205">
        <v>86</v>
      </c>
      <c r="B94" s="209" t="s">
        <v>510</v>
      </c>
      <c r="C94" s="218" t="s">
        <v>165</v>
      </c>
      <c r="D94" s="218" t="s">
        <v>297</v>
      </c>
      <c r="E94" s="287">
        <v>44621</v>
      </c>
      <c r="F94" s="220">
        <v>44895</v>
      </c>
      <c r="G94" s="246" t="s">
        <v>167</v>
      </c>
      <c r="H94" s="246" t="s">
        <v>168</v>
      </c>
      <c r="I94" s="274">
        <v>1</v>
      </c>
      <c r="J94" s="274">
        <v>1</v>
      </c>
      <c r="K94" s="525">
        <v>1</v>
      </c>
      <c r="L94" s="274">
        <v>0</v>
      </c>
      <c r="M94" s="288">
        <v>0.05</v>
      </c>
      <c r="N94" s="91">
        <f>$M94*(SUM($I94:I94)/SUM($I94:$L94))</f>
        <v>1.6666666666666666E-2</v>
      </c>
      <c r="O94" s="91">
        <f>$M94*(SUM($I94:J94)/SUM($I94:$L94))</f>
        <v>3.3333333333333333E-2</v>
      </c>
      <c r="P94" s="91">
        <f>$M94*(SUM($I94:K94)/SUM($I94:$L94))</f>
        <v>0.05</v>
      </c>
      <c r="Q94" s="91">
        <f>$M94*(SUM($I94:L94)/SUM($I94:$L94))</f>
        <v>0.05</v>
      </c>
      <c r="R94" s="387">
        <v>1</v>
      </c>
      <c r="S94" s="638">
        <v>1</v>
      </c>
      <c r="T94" s="535">
        <v>1</v>
      </c>
      <c r="U94" s="543"/>
      <c r="V94" s="57">
        <f>$M94*SUM($R94:R94)/SUM($I94:$L94)</f>
        <v>1.6666666666666666E-2</v>
      </c>
      <c r="W94" s="57">
        <f>$M94*SUM($R94:S94)/SUM($I94:$L94)</f>
        <v>3.3333333333333333E-2</v>
      </c>
      <c r="X94" s="57">
        <f>$M94*SUM($R94:T94)/SUM($I94:$L94)</f>
        <v>5.000000000000001E-2</v>
      </c>
      <c r="Y94" s="130">
        <f>$M94*SUM($R94:U94)/SUM($I94:$L94)</f>
        <v>5.000000000000001E-2</v>
      </c>
      <c r="Z94" s="557" t="s">
        <v>905</v>
      </c>
    </row>
    <row r="95" spans="1:26" ht="168.75" customHeight="1" x14ac:dyDescent="0.25">
      <c r="A95" s="405">
        <v>87</v>
      </c>
      <c r="B95" s="469" t="s">
        <v>511</v>
      </c>
      <c r="C95" s="218" t="s">
        <v>459</v>
      </c>
      <c r="D95" s="445" t="s">
        <v>512</v>
      </c>
      <c r="E95" s="219">
        <v>44683</v>
      </c>
      <c r="F95" s="219">
        <v>44742</v>
      </c>
      <c r="G95" s="218" t="s">
        <v>472</v>
      </c>
      <c r="H95" s="218" t="s">
        <v>473</v>
      </c>
      <c r="I95" s="274">
        <v>0</v>
      </c>
      <c r="J95" s="221">
        <v>1</v>
      </c>
      <c r="K95" s="221">
        <v>0</v>
      </c>
      <c r="L95" s="221">
        <v>0</v>
      </c>
      <c r="M95" s="196">
        <v>0.05</v>
      </c>
      <c r="N95" s="91">
        <f>$M95*(SUM($I95:I95)/SUM($I95:$L95))</f>
        <v>0</v>
      </c>
      <c r="O95" s="91">
        <f>$M95*(SUM($I95:J95)/SUM($I95:$L95))</f>
        <v>0.05</v>
      </c>
      <c r="P95" s="91">
        <f>$M95*(SUM($I95:K95)/SUM($I95:$L95))</f>
        <v>0.05</v>
      </c>
      <c r="Q95" s="91">
        <f>$M95*(SUM($I95:L95)/SUM($I95:$L95))</f>
        <v>0.05</v>
      </c>
      <c r="R95" s="56"/>
      <c r="S95" s="640">
        <v>1</v>
      </c>
      <c r="T95" s="659"/>
      <c r="U95" s="537"/>
      <c r="V95" s="57">
        <f>$M95*SUM($R95:R95)/SUM($I95:$L95)</f>
        <v>0</v>
      </c>
      <c r="W95" s="57">
        <f>$M95*SUM($R95:S95)/SUM($I95:$L95)</f>
        <v>0.05</v>
      </c>
      <c r="X95" s="57">
        <f>$M95*SUM($R95:T95)/SUM($I95:$L95)</f>
        <v>0.05</v>
      </c>
      <c r="Y95" s="130">
        <f>$M95*SUM($R95:U95)/SUM($I95:$L95)</f>
        <v>0.05</v>
      </c>
      <c r="Z95" s="557"/>
    </row>
    <row r="96" spans="1:26" ht="15.75" thickBot="1" x14ac:dyDescent="0.3">
      <c r="A96" s="152"/>
      <c r="B96" s="156" t="s">
        <v>513</v>
      </c>
      <c r="C96" s="157"/>
      <c r="D96" s="157"/>
      <c r="E96" s="158"/>
      <c r="F96" s="158"/>
      <c r="G96" s="159"/>
      <c r="H96" s="159"/>
      <c r="I96" s="42"/>
      <c r="J96" s="42"/>
      <c r="K96" s="42"/>
      <c r="L96" s="42"/>
      <c r="M96" s="162">
        <f>SUM(M82:M95)</f>
        <v>1</v>
      </c>
      <c r="N96" s="41">
        <f>SUM(N82:N95)</f>
        <v>0.31474358974358979</v>
      </c>
      <c r="O96" s="474">
        <f>SUM(O82:O95)</f>
        <v>0.80448717948717963</v>
      </c>
      <c r="P96" s="41">
        <f>SUM(P82:P95)</f>
        <v>0.91923076923076941</v>
      </c>
      <c r="Q96" s="474">
        <f>SUM(Q82:Q95)</f>
        <v>1</v>
      </c>
      <c r="R96" s="41"/>
      <c r="S96" s="41"/>
      <c r="T96" s="41"/>
      <c r="U96" s="41"/>
      <c r="V96" s="41">
        <f>SUM(V82:V95)</f>
        <v>0.31474358974358979</v>
      </c>
      <c r="W96" s="41">
        <f>SUM(W82:W95)</f>
        <v>0.80448717948717974</v>
      </c>
      <c r="X96" s="41">
        <f>SUM(X82:X95)</f>
        <v>0.91923076923076941</v>
      </c>
      <c r="Y96" s="569">
        <f>SUM(Y82:Y95)</f>
        <v>0.91923076923076941</v>
      </c>
      <c r="Z96" s="158"/>
    </row>
    <row r="97" spans="1:27" ht="56.25" x14ac:dyDescent="0.25">
      <c r="A97" s="452"/>
      <c r="B97" s="453" t="s">
        <v>64</v>
      </c>
      <c r="C97" s="454" t="s">
        <v>514</v>
      </c>
      <c r="D97" s="453" t="s">
        <v>66</v>
      </c>
      <c r="E97" s="453" t="s">
        <v>67</v>
      </c>
      <c r="F97" s="453" t="s">
        <v>68</v>
      </c>
      <c r="G97" s="453" t="s">
        <v>69</v>
      </c>
      <c r="H97" s="453" t="s">
        <v>70</v>
      </c>
      <c r="I97" s="453" t="s">
        <v>71</v>
      </c>
      <c r="J97" s="453" t="s">
        <v>72</v>
      </c>
      <c r="K97" s="453" t="s">
        <v>73</v>
      </c>
      <c r="L97" s="453" t="s">
        <v>74</v>
      </c>
      <c r="M97" s="453" t="s">
        <v>75</v>
      </c>
      <c r="N97" s="460" t="s">
        <v>560</v>
      </c>
      <c r="O97" s="460" t="s">
        <v>561</v>
      </c>
      <c r="P97" s="460" t="s">
        <v>562</v>
      </c>
      <c r="Q97" s="460" t="s">
        <v>563</v>
      </c>
      <c r="R97" s="459" t="s">
        <v>564</v>
      </c>
      <c r="S97" s="459" t="s">
        <v>565</v>
      </c>
      <c r="T97" s="459" t="s">
        <v>566</v>
      </c>
      <c r="U97" s="459" t="s">
        <v>567</v>
      </c>
      <c r="V97" s="459" t="s">
        <v>568</v>
      </c>
      <c r="W97" s="459" t="s">
        <v>569</v>
      </c>
      <c r="X97" s="459" t="s">
        <v>570</v>
      </c>
      <c r="Y97" s="570" t="s">
        <v>571</v>
      </c>
      <c r="Z97" s="572"/>
    </row>
    <row r="98" spans="1:27" ht="144" x14ac:dyDescent="0.25">
      <c r="A98" s="205">
        <v>88</v>
      </c>
      <c r="B98" s="209" t="s">
        <v>515</v>
      </c>
      <c r="C98" s="432" t="s">
        <v>516</v>
      </c>
      <c r="D98" s="433" t="s">
        <v>517</v>
      </c>
      <c r="E98" s="434">
        <v>44652</v>
      </c>
      <c r="F98" s="434">
        <v>44910</v>
      </c>
      <c r="G98" s="435" t="s">
        <v>518</v>
      </c>
      <c r="H98" s="435" t="s">
        <v>519</v>
      </c>
      <c r="I98" s="436">
        <v>0</v>
      </c>
      <c r="J98" s="605">
        <v>1</v>
      </c>
      <c r="K98" s="436">
        <v>0</v>
      </c>
      <c r="L98" s="437">
        <v>1</v>
      </c>
      <c r="M98" s="438">
        <v>8.3000000000000004E-2</v>
      </c>
      <c r="N98" s="91">
        <f>$M98*(SUM($I98:I98)/SUM($I98:$L98))</f>
        <v>0</v>
      </c>
      <c r="O98" s="91">
        <f>$M98*(SUM($I98:J98)/SUM($I98:$L98))</f>
        <v>4.1500000000000002E-2</v>
      </c>
      <c r="P98" s="91">
        <f>$M98*(SUM($I98:K98)/SUM($I98:$L98))</f>
        <v>4.1500000000000002E-2</v>
      </c>
      <c r="Q98" s="91">
        <f>$M98*(SUM($I98:L98)/SUM($I98:$L98))</f>
        <v>8.3000000000000004E-2</v>
      </c>
      <c r="R98" s="470"/>
      <c r="S98" s="637">
        <v>1</v>
      </c>
      <c r="T98" s="540"/>
      <c r="U98" s="541"/>
      <c r="V98" s="57">
        <f>$M98*SUM($R98:R98)/SUM($I98:$L98)</f>
        <v>0</v>
      </c>
      <c r="W98" s="57">
        <f>$M98*SUM($R98:S98)/SUM($I98:$L98)</f>
        <v>4.1500000000000002E-2</v>
      </c>
      <c r="X98" s="57">
        <f>$M98*SUM($R98:T98)/SUM($I98:$L98)</f>
        <v>4.1500000000000002E-2</v>
      </c>
      <c r="Y98" s="130">
        <f>$M98*SUM($R98:U98)/SUM($I98:$L98)</f>
        <v>4.1500000000000002E-2</v>
      </c>
      <c r="Z98" s="572"/>
    </row>
    <row r="99" spans="1:27" ht="144" x14ac:dyDescent="0.25">
      <c r="A99" s="205">
        <v>89</v>
      </c>
      <c r="B99" s="209" t="s">
        <v>520</v>
      </c>
      <c r="C99" s="426" t="s">
        <v>521</v>
      </c>
      <c r="D99" s="433" t="s">
        <v>522</v>
      </c>
      <c r="E99" s="428">
        <v>44652</v>
      </c>
      <c r="F99" s="428">
        <v>44910</v>
      </c>
      <c r="G99" s="435" t="s">
        <v>523</v>
      </c>
      <c r="H99" s="246" t="s">
        <v>519</v>
      </c>
      <c r="I99" s="258">
        <v>0</v>
      </c>
      <c r="J99" s="605">
        <v>1</v>
      </c>
      <c r="K99" s="258">
        <v>0</v>
      </c>
      <c r="L99" s="257">
        <v>1</v>
      </c>
      <c r="M99" s="440">
        <v>8.3000000000000004E-2</v>
      </c>
      <c r="N99" s="91">
        <f>$M99*(SUM($I99:I99)/SUM($I99:$L99))</f>
        <v>0</v>
      </c>
      <c r="O99" s="91">
        <f>$M99*(SUM($I99:J99)/SUM($I99:$L99))</f>
        <v>4.1500000000000002E-2</v>
      </c>
      <c r="P99" s="91">
        <f>$M99*(SUM($I99:K99)/SUM($I99:$L99))</f>
        <v>4.1500000000000002E-2</v>
      </c>
      <c r="Q99" s="91">
        <f>$M99*(SUM($I99:L99)/SUM($I99:$L99))</f>
        <v>8.3000000000000004E-2</v>
      </c>
      <c r="R99" s="471"/>
      <c r="S99" s="637">
        <v>1</v>
      </c>
      <c r="T99" s="540"/>
      <c r="U99" s="543"/>
      <c r="V99" s="533">
        <f>$M99*SUM($R99:R99)/SUM($I99:$L99)</f>
        <v>0</v>
      </c>
      <c r="W99" s="57">
        <f>$M99*SUM($R99:S99)/SUM($I99:$L99)</f>
        <v>4.1500000000000002E-2</v>
      </c>
      <c r="X99" s="57">
        <f>$M99*SUM($R99:T99)/SUM($I99:$L99)</f>
        <v>4.1500000000000002E-2</v>
      </c>
      <c r="Y99" s="130">
        <f>$M99*SUM($R99:U99)/SUM($I99:$L99)</f>
        <v>4.1500000000000002E-2</v>
      </c>
      <c r="Z99" s="572"/>
    </row>
    <row r="100" spans="1:27" ht="144" x14ac:dyDescent="0.25">
      <c r="A100" s="205">
        <v>90</v>
      </c>
      <c r="B100" s="209" t="s">
        <v>524</v>
      </c>
      <c r="C100" s="426" t="s">
        <v>525</v>
      </c>
      <c r="D100" s="433" t="s">
        <v>517</v>
      </c>
      <c r="E100" s="428">
        <v>44652</v>
      </c>
      <c r="F100" s="428">
        <v>44910</v>
      </c>
      <c r="G100" s="435" t="s">
        <v>526</v>
      </c>
      <c r="H100" s="246" t="s">
        <v>519</v>
      </c>
      <c r="I100" s="258">
        <v>0</v>
      </c>
      <c r="J100" s="605">
        <v>1</v>
      </c>
      <c r="K100" s="258">
        <v>0</v>
      </c>
      <c r="L100" s="257">
        <v>1</v>
      </c>
      <c r="M100" s="440">
        <v>8.3000000000000004E-2</v>
      </c>
      <c r="N100" s="91">
        <f>$M100*(SUM($I100:I100)/SUM($I100:$L100))</f>
        <v>0</v>
      </c>
      <c r="O100" s="91">
        <f>$M100*(SUM($I100:J100)/SUM($I100:$L100))</f>
        <v>4.1500000000000002E-2</v>
      </c>
      <c r="P100" s="91">
        <f>$M100*(SUM($I100:K100)/SUM($I100:$L100))</f>
        <v>4.1500000000000002E-2</v>
      </c>
      <c r="Q100" s="91">
        <f>$M100*(SUM($I100:L100)/SUM($I100:$L100))</f>
        <v>8.3000000000000004E-2</v>
      </c>
      <c r="R100" s="471"/>
      <c r="S100" s="637">
        <v>1</v>
      </c>
      <c r="T100" s="540"/>
      <c r="U100" s="543"/>
      <c r="V100" s="57">
        <f>$M100*SUM($R100:R100)/SUM($I100:$L100)</f>
        <v>0</v>
      </c>
      <c r="W100" s="57">
        <f>$M100*SUM($R100:S100)/SUM($I100:$L100)</f>
        <v>4.1500000000000002E-2</v>
      </c>
      <c r="X100" s="57">
        <f>$M100*SUM($R100:T100)/SUM($I100:$L100)</f>
        <v>4.1500000000000002E-2</v>
      </c>
      <c r="Y100" s="130">
        <f>$M100*SUM($R100:U100)/SUM($I100:$L100)</f>
        <v>4.1500000000000002E-2</v>
      </c>
      <c r="Z100" s="572"/>
    </row>
    <row r="101" spans="1:27" ht="144" x14ac:dyDescent="0.25">
      <c r="A101" s="205">
        <v>91</v>
      </c>
      <c r="B101" s="209" t="s">
        <v>527</v>
      </c>
      <c r="C101" s="426" t="s">
        <v>528</v>
      </c>
      <c r="D101" s="433" t="s">
        <v>517</v>
      </c>
      <c r="E101" s="428">
        <v>44652</v>
      </c>
      <c r="F101" s="428">
        <v>44910</v>
      </c>
      <c r="G101" s="435" t="s">
        <v>529</v>
      </c>
      <c r="H101" s="246" t="s">
        <v>519</v>
      </c>
      <c r="I101" s="258">
        <v>0</v>
      </c>
      <c r="J101" s="605">
        <v>1</v>
      </c>
      <c r="K101" s="258">
        <v>0</v>
      </c>
      <c r="L101" s="257">
        <v>1</v>
      </c>
      <c r="M101" s="440">
        <v>8.3000000000000004E-2</v>
      </c>
      <c r="N101" s="91">
        <f>$M101*(SUM($I101:I101)/SUM($I101:$L101))</f>
        <v>0</v>
      </c>
      <c r="O101" s="91">
        <f>$M101*(SUM($I101:J101)/SUM($I101:$L101))</f>
        <v>4.1500000000000002E-2</v>
      </c>
      <c r="P101" s="91">
        <f>$M101*(SUM($I101:K101)/SUM($I101:$L101))</f>
        <v>4.1500000000000002E-2</v>
      </c>
      <c r="Q101" s="91">
        <f>$M101*(SUM($I101:L101)/SUM($I101:$L101))</f>
        <v>8.3000000000000004E-2</v>
      </c>
      <c r="R101" s="91"/>
      <c r="S101" s="637">
        <v>1</v>
      </c>
      <c r="T101" s="540"/>
      <c r="U101" s="543"/>
      <c r="V101" s="57">
        <f>$M101*SUM($R101:R101)/SUM($I101:$L101)</f>
        <v>0</v>
      </c>
      <c r="W101" s="57">
        <f>$M101*SUM($R101:S101)/SUM($I101:$L101)</f>
        <v>4.1500000000000002E-2</v>
      </c>
      <c r="X101" s="57">
        <f>$M101*SUM($R101:T101)/SUM($I101:$L101)</f>
        <v>4.1500000000000002E-2</v>
      </c>
      <c r="Y101" s="130">
        <f>$M101*SUM($R101:U101)/SUM($I101:$L101)</f>
        <v>4.1500000000000002E-2</v>
      </c>
      <c r="Z101" s="572"/>
    </row>
    <row r="102" spans="1:27" ht="144" x14ac:dyDescent="0.25">
      <c r="A102" s="205">
        <v>92</v>
      </c>
      <c r="B102" s="209" t="s">
        <v>530</v>
      </c>
      <c r="C102" s="426" t="s">
        <v>531</v>
      </c>
      <c r="D102" s="433" t="s">
        <v>517</v>
      </c>
      <c r="E102" s="428">
        <v>44652</v>
      </c>
      <c r="F102" s="428">
        <v>44910</v>
      </c>
      <c r="G102" s="435" t="s">
        <v>532</v>
      </c>
      <c r="H102" s="246" t="s">
        <v>519</v>
      </c>
      <c r="I102" s="258">
        <v>0</v>
      </c>
      <c r="J102" s="605">
        <v>1</v>
      </c>
      <c r="K102" s="258">
        <v>0</v>
      </c>
      <c r="L102" s="257">
        <v>1</v>
      </c>
      <c r="M102" s="441">
        <v>8.3000000000000004E-2</v>
      </c>
      <c r="N102" s="91">
        <f>$M102*(SUM($I102:I102)/SUM($I102:$L102))</f>
        <v>0</v>
      </c>
      <c r="O102" s="91">
        <f>$M102*(SUM($I102:J102)/SUM($I102:$L102))</f>
        <v>4.1500000000000002E-2</v>
      </c>
      <c r="P102" s="91">
        <f>$M102*(SUM($I102:K102)/SUM($I102:$L102))</f>
        <v>4.1500000000000002E-2</v>
      </c>
      <c r="Q102" s="91">
        <f>$M102*(SUM($I102:L102)/SUM($I102:$L102))</f>
        <v>8.3000000000000004E-2</v>
      </c>
      <c r="S102" s="638">
        <v>1</v>
      </c>
      <c r="T102" s="541"/>
      <c r="U102" s="540"/>
      <c r="V102" s="57">
        <f>$M102*SUM($R102:R102)/SUM($I102:$L102)</f>
        <v>0</v>
      </c>
      <c r="W102" s="57">
        <f>$M102*SUM($R102:S102)/SUM($I102:$L102)</f>
        <v>4.1500000000000002E-2</v>
      </c>
      <c r="X102" s="57">
        <f>$M102*SUM($R102:T102)/SUM($I102:$L102)</f>
        <v>4.1500000000000002E-2</v>
      </c>
      <c r="Y102" s="130">
        <f>$M102*SUM($R102:U102)/SUM($I102:$L102)</f>
        <v>4.1500000000000002E-2</v>
      </c>
      <c r="Z102" s="572"/>
    </row>
    <row r="103" spans="1:27" ht="144" x14ac:dyDescent="0.25">
      <c r="A103" s="205">
        <v>93</v>
      </c>
      <c r="B103" s="209" t="s">
        <v>533</v>
      </c>
      <c r="C103" s="426" t="s">
        <v>534</v>
      </c>
      <c r="D103" s="433" t="s">
        <v>517</v>
      </c>
      <c r="E103" s="428">
        <v>44652</v>
      </c>
      <c r="F103" s="428">
        <v>44910</v>
      </c>
      <c r="G103" s="435" t="s">
        <v>535</v>
      </c>
      <c r="H103" s="246" t="s">
        <v>519</v>
      </c>
      <c r="I103" s="258">
        <v>0</v>
      </c>
      <c r="J103" s="605">
        <v>1</v>
      </c>
      <c r="K103" s="258">
        <v>0</v>
      </c>
      <c r="L103" s="257">
        <v>1</v>
      </c>
      <c r="M103" s="430">
        <v>8.3000000000000004E-2</v>
      </c>
      <c r="N103" s="91">
        <f>$M103*(SUM($I103:I103)/SUM($I103:$L103))</f>
        <v>0</v>
      </c>
      <c r="O103" s="91">
        <f>$M103*(SUM($I103:J103)/SUM($I103:$L103))</f>
        <v>4.1500000000000002E-2</v>
      </c>
      <c r="P103" s="91">
        <f>$M103*(SUM($I103:K103)/SUM($I103:$L103))</f>
        <v>4.1500000000000002E-2</v>
      </c>
      <c r="Q103" s="91">
        <f>$M103*(SUM($I103:L103)/SUM($I103:$L103))</f>
        <v>8.3000000000000004E-2</v>
      </c>
      <c r="R103" s="471"/>
      <c r="S103" s="637">
        <v>1</v>
      </c>
      <c r="T103" s="539"/>
      <c r="U103" s="540"/>
      <c r="V103" s="57">
        <f>$M103*SUM($R103:R103)/SUM($I103:$L103)</f>
        <v>0</v>
      </c>
      <c r="W103" s="57">
        <f>$M103*SUM($R103:S103)/SUM($I103:$L103)</f>
        <v>4.1500000000000002E-2</v>
      </c>
      <c r="X103" s="57">
        <f>$M103*SUM($R103:T103)/SUM($I103:$L103)</f>
        <v>4.1500000000000002E-2</v>
      </c>
      <c r="Y103" s="130">
        <f>$M103*SUM($R103:U103)/SUM($I103:$L103)</f>
        <v>4.1500000000000002E-2</v>
      </c>
      <c r="Z103" s="572"/>
    </row>
    <row r="104" spans="1:27" ht="144" x14ac:dyDescent="0.25">
      <c r="A104" s="205">
        <v>94</v>
      </c>
      <c r="B104" s="209" t="s">
        <v>536</v>
      </c>
      <c r="C104" s="426" t="s">
        <v>537</v>
      </c>
      <c r="D104" s="433" t="s">
        <v>517</v>
      </c>
      <c r="E104" s="428">
        <v>44652</v>
      </c>
      <c r="F104" s="428">
        <v>44910</v>
      </c>
      <c r="G104" s="435" t="s">
        <v>538</v>
      </c>
      <c r="H104" s="246" t="s">
        <v>519</v>
      </c>
      <c r="I104" s="258">
        <v>0</v>
      </c>
      <c r="J104" s="605">
        <v>1</v>
      </c>
      <c r="K104" s="258">
        <v>0</v>
      </c>
      <c r="L104" s="257">
        <v>1</v>
      </c>
      <c r="M104" s="440">
        <v>8.3000000000000004E-2</v>
      </c>
      <c r="N104" s="91">
        <f>$M104*(SUM($I104:I104)/SUM($I104:$L104))</f>
        <v>0</v>
      </c>
      <c r="O104" s="91">
        <f>$M104*(SUM($I104:J104)/SUM($I104:$L104))</f>
        <v>4.1500000000000002E-2</v>
      </c>
      <c r="P104" s="91">
        <f>$M104*(SUM($I104:K104)/SUM($I104:$L104))</f>
        <v>4.1500000000000002E-2</v>
      </c>
      <c r="Q104" s="91">
        <f>$M104*(SUM($I104:L104)/SUM($I104:$L104))</f>
        <v>8.3000000000000004E-2</v>
      </c>
      <c r="R104" s="471"/>
      <c r="S104" s="640">
        <v>1</v>
      </c>
      <c r="T104" s="539"/>
      <c r="U104" s="540"/>
      <c r="V104" s="57">
        <f>$M104*SUM($R104:R104)/SUM($I104:$L104)</f>
        <v>0</v>
      </c>
      <c r="W104" s="57">
        <f>$M104*SUM($R104:S104)/SUM($I104:$L104)</f>
        <v>4.1500000000000002E-2</v>
      </c>
      <c r="X104" s="57">
        <f>$M104*SUM($R104:T104)/SUM($I104:$L104)</f>
        <v>4.1500000000000002E-2</v>
      </c>
      <c r="Y104" s="130">
        <f>$M104*SUM($R104:U104)/SUM($I104:$L104)</f>
        <v>4.1500000000000002E-2</v>
      </c>
      <c r="Z104" s="572"/>
    </row>
    <row r="105" spans="1:27" ht="144" x14ac:dyDescent="0.25">
      <c r="A105" s="205">
        <v>95</v>
      </c>
      <c r="B105" s="209" t="s">
        <v>539</v>
      </c>
      <c r="C105" s="426" t="s">
        <v>540</v>
      </c>
      <c r="D105" s="433" t="s">
        <v>517</v>
      </c>
      <c r="E105" s="428">
        <v>44652</v>
      </c>
      <c r="F105" s="428">
        <v>44910</v>
      </c>
      <c r="G105" s="435" t="s">
        <v>541</v>
      </c>
      <c r="H105" s="246" t="s">
        <v>519</v>
      </c>
      <c r="I105" s="258">
        <v>0</v>
      </c>
      <c r="J105" s="605">
        <v>1</v>
      </c>
      <c r="K105" s="258">
        <v>0</v>
      </c>
      <c r="L105" s="257">
        <v>1</v>
      </c>
      <c r="M105" s="441">
        <v>8.3000000000000004E-2</v>
      </c>
      <c r="N105" s="91">
        <f>$M105*(SUM($I105:I105)/SUM($I105:$L105))</f>
        <v>0</v>
      </c>
      <c r="O105" s="91">
        <f>$M105*(SUM($I105:J105)/SUM($I105:$L105))</f>
        <v>4.1500000000000002E-2</v>
      </c>
      <c r="P105" s="91">
        <f>$M105*(SUM($I105:K105)/SUM($I105:$L105))</f>
        <v>4.1500000000000002E-2</v>
      </c>
      <c r="Q105" s="91">
        <f>$M105*(SUM($I105:L105)/SUM($I105:$L105))</f>
        <v>8.3000000000000004E-2</v>
      </c>
      <c r="R105" s="472"/>
      <c r="S105" s="637">
        <v>1</v>
      </c>
      <c r="T105" s="540"/>
      <c r="U105" s="543"/>
      <c r="V105" s="57">
        <f>$M105*SUM($R105:R105)/SUM($I105:$L105)</f>
        <v>0</v>
      </c>
      <c r="W105" s="57">
        <f>$M105*SUM($R105:S105)/SUM($I105:$L105)</f>
        <v>4.1500000000000002E-2</v>
      </c>
      <c r="X105" s="57">
        <f>$M105*SUM($R105:T105)/SUM($I105:$L105)</f>
        <v>4.1500000000000002E-2</v>
      </c>
      <c r="Y105" s="130">
        <f>$M105*SUM($R105:U105)/SUM($I105:$L105)</f>
        <v>4.1500000000000002E-2</v>
      </c>
      <c r="Z105" s="572"/>
    </row>
    <row r="106" spans="1:27" ht="48" x14ac:dyDescent="0.25">
      <c r="A106" s="205">
        <v>96</v>
      </c>
      <c r="B106" s="209" t="s">
        <v>542</v>
      </c>
      <c r="C106" s="426" t="s">
        <v>543</v>
      </c>
      <c r="D106" s="433" t="s">
        <v>544</v>
      </c>
      <c r="E106" s="428">
        <v>44652</v>
      </c>
      <c r="F106" s="439">
        <v>44926</v>
      </c>
      <c r="G106" s="435" t="s">
        <v>545</v>
      </c>
      <c r="H106" s="246" t="s">
        <v>546</v>
      </c>
      <c r="I106" s="429">
        <v>0</v>
      </c>
      <c r="J106" s="274">
        <v>1</v>
      </c>
      <c r="K106" s="606">
        <v>1</v>
      </c>
      <c r="L106" s="281">
        <v>1</v>
      </c>
      <c r="M106" s="473">
        <v>8.3000000000000004E-2</v>
      </c>
      <c r="N106" s="91">
        <f>$M106*(SUM($I106:I106)/SUM($I106:$L106))</f>
        <v>0</v>
      </c>
      <c r="O106" s="91">
        <f>$M106*(SUM($I106:J106)/SUM($I106:$L106))</f>
        <v>2.7666666666666666E-2</v>
      </c>
      <c r="P106" s="91">
        <f>$M106*(SUM($I106:K106)/SUM($I106:$L106))</f>
        <v>5.5333333333333332E-2</v>
      </c>
      <c r="Q106" s="91">
        <f>$M106*(SUM($I106:L106)/SUM($I106:$L106))</f>
        <v>8.3000000000000004E-2</v>
      </c>
      <c r="R106" s="471"/>
      <c r="S106" s="637">
        <v>1</v>
      </c>
      <c r="T106" s="547">
        <v>1</v>
      </c>
      <c r="U106" s="540"/>
      <c r="V106" s="57">
        <f>$M106*SUM($R106:R106)/SUM($I106:$L106)</f>
        <v>0</v>
      </c>
      <c r="W106" s="57">
        <f>$M106*SUM($R106:S106)/SUM($I106:$L106)</f>
        <v>2.7666666666666669E-2</v>
      </c>
      <c r="X106" s="57">
        <f>$M106*SUM($R106:T106)/SUM($I106:$L106)</f>
        <v>5.5333333333333339E-2</v>
      </c>
      <c r="Y106" s="130">
        <f>$M106*SUM($R106:U106)/SUM($I106:$L106)</f>
        <v>5.5333333333333339E-2</v>
      </c>
      <c r="Z106" s="572" t="s">
        <v>906</v>
      </c>
    </row>
    <row r="107" spans="1:27" ht="163.5" customHeight="1" x14ac:dyDescent="0.25">
      <c r="A107" s="205">
        <v>97</v>
      </c>
      <c r="B107" s="209" t="s">
        <v>547</v>
      </c>
      <c r="C107" s="426" t="s">
        <v>548</v>
      </c>
      <c r="D107" s="575" t="s">
        <v>517</v>
      </c>
      <c r="E107" s="428">
        <v>44652</v>
      </c>
      <c r="F107" s="428">
        <v>44910</v>
      </c>
      <c r="G107" s="246" t="s">
        <v>549</v>
      </c>
      <c r="H107" s="246" t="s">
        <v>519</v>
      </c>
      <c r="I107" s="242">
        <v>0</v>
      </c>
      <c r="J107" s="420">
        <v>1</v>
      </c>
      <c r="K107" s="242">
        <v>0</v>
      </c>
      <c r="L107" s="204">
        <v>1</v>
      </c>
      <c r="M107" s="441">
        <v>8.3000000000000004E-2</v>
      </c>
      <c r="N107" s="91">
        <f>$M107*(SUM($I107:I107)/SUM($I107:$L107))</f>
        <v>0</v>
      </c>
      <c r="O107" s="91">
        <f>$M107*(SUM($I107:J107)/SUM($I107:$L107))</f>
        <v>4.1500000000000002E-2</v>
      </c>
      <c r="P107" s="91">
        <f>$M107*(SUM($I107:K107)/SUM($I107:$L107))</f>
        <v>4.1500000000000002E-2</v>
      </c>
      <c r="Q107" s="91">
        <f>$M107*(SUM($I107:L107)/SUM($I107:$L107))</f>
        <v>8.3000000000000004E-2</v>
      </c>
      <c r="R107" s="472"/>
      <c r="S107" s="638">
        <v>1</v>
      </c>
      <c r="T107" s="556"/>
      <c r="U107" s="544"/>
      <c r="V107" s="57">
        <f>$M107*SUM($R107:R107)/SUM($I107:$L107)</f>
        <v>0</v>
      </c>
      <c r="W107" s="57">
        <f>$M107*SUM($R107:S107)/SUM($I107:$L107)</f>
        <v>4.1500000000000002E-2</v>
      </c>
      <c r="X107" s="57">
        <f>$M107*SUM($R107:T107)/SUM($I107:$L107)</f>
        <v>4.1500000000000002E-2</v>
      </c>
      <c r="Y107" s="130">
        <f>$M107*SUM($R107:U107)/SUM($I107:$L107)</f>
        <v>4.1500000000000002E-2</v>
      </c>
      <c r="Z107" s="568"/>
    </row>
    <row r="108" spans="1:27" ht="174.75" customHeight="1" x14ac:dyDescent="0.25">
      <c r="A108" s="205">
        <v>98</v>
      </c>
      <c r="B108" s="209" t="s">
        <v>550</v>
      </c>
      <c r="C108" s="426" t="s">
        <v>551</v>
      </c>
      <c r="D108" s="433" t="s">
        <v>517</v>
      </c>
      <c r="E108" s="428">
        <v>44652</v>
      </c>
      <c r="F108" s="428">
        <v>44910</v>
      </c>
      <c r="G108" s="435" t="s">
        <v>552</v>
      </c>
      <c r="H108" s="246" t="s">
        <v>519</v>
      </c>
      <c r="I108" s="258">
        <v>0</v>
      </c>
      <c r="J108" s="605">
        <v>1</v>
      </c>
      <c r="K108" s="258">
        <v>0</v>
      </c>
      <c r="L108" s="257">
        <v>1</v>
      </c>
      <c r="M108" s="430">
        <v>8.3000000000000004E-2</v>
      </c>
      <c r="N108" s="91">
        <f>$M108*(SUM($I108:I108)/SUM($I108:$L108))</f>
        <v>0</v>
      </c>
      <c r="O108" s="91">
        <f>$M108*(SUM($I108:J108)/SUM($I108:$L108))</f>
        <v>4.1500000000000002E-2</v>
      </c>
      <c r="P108" s="91">
        <f>$M108*(SUM($I108:K108)/SUM($I108:$L108))</f>
        <v>4.1500000000000002E-2</v>
      </c>
      <c r="Q108" s="91">
        <f>$M108*(SUM($I108:L108)/SUM($I108:$L108))</f>
        <v>8.3000000000000004E-2</v>
      </c>
      <c r="R108" s="472"/>
      <c r="S108" s="637">
        <v>1</v>
      </c>
      <c r="T108" s="540"/>
      <c r="U108" s="543"/>
      <c r="V108" s="57">
        <f>$M108*SUM($R108:R108)/SUM($I108:$L108)</f>
        <v>0</v>
      </c>
      <c r="W108" s="57">
        <f>$M108*SUM($R108:S108)/SUM($I108:$L108)</f>
        <v>4.1500000000000002E-2</v>
      </c>
      <c r="X108" s="57">
        <f>$M108*SUM($R108:T108)/SUM($I108:$L108)</f>
        <v>4.1500000000000002E-2</v>
      </c>
      <c r="Y108" s="130">
        <f>$M108*SUM($R108:U108)/SUM($I108:$L108)</f>
        <v>4.1500000000000002E-2</v>
      </c>
      <c r="Z108" s="573"/>
    </row>
    <row r="109" spans="1:27" ht="144" x14ac:dyDescent="0.25">
      <c r="A109" s="205">
        <v>99</v>
      </c>
      <c r="B109" s="209" t="s">
        <v>553</v>
      </c>
      <c r="C109" s="426" t="s">
        <v>554</v>
      </c>
      <c r="D109" s="433" t="s">
        <v>517</v>
      </c>
      <c r="E109" s="428">
        <v>44652</v>
      </c>
      <c r="F109" s="428">
        <v>44910</v>
      </c>
      <c r="G109" s="435" t="s">
        <v>555</v>
      </c>
      <c r="H109" s="246" t="s">
        <v>519</v>
      </c>
      <c r="I109" s="258">
        <v>0</v>
      </c>
      <c r="J109" s="605">
        <v>1</v>
      </c>
      <c r="K109" s="258">
        <v>0</v>
      </c>
      <c r="L109" s="257">
        <v>1</v>
      </c>
      <c r="M109" s="441">
        <v>8.3000000000000004E-2</v>
      </c>
      <c r="N109" s="91">
        <f>$M109*(SUM($I109:I109)/SUM($I109:$L109))</f>
        <v>0</v>
      </c>
      <c r="O109" s="91">
        <f>$M109*(SUM($I109:J109)/SUM($I109:$L109))</f>
        <v>4.1500000000000002E-2</v>
      </c>
      <c r="P109" s="91">
        <f>$M109*(SUM($I109:K109)/SUM($I109:$L109))</f>
        <v>4.1500000000000002E-2</v>
      </c>
      <c r="Q109" s="91">
        <f>$M109*(SUM($I109:L109)/SUM($I109:$L109))</f>
        <v>8.3000000000000004E-2</v>
      </c>
      <c r="R109" s="472"/>
      <c r="S109" s="647">
        <v>1</v>
      </c>
      <c r="T109" s="537"/>
      <c r="U109" s="540"/>
      <c r="V109" s="57">
        <f>$M109*SUM($R109:R109)/SUM($I109:$L109)</f>
        <v>0</v>
      </c>
      <c r="W109" s="57">
        <f>$M109*SUM($R109:S109)/SUM($I109:$L109)</f>
        <v>4.1500000000000002E-2</v>
      </c>
      <c r="X109" s="57">
        <f>$M109*SUM($R109:T109)/SUM($I109:$L109)</f>
        <v>4.1500000000000002E-2</v>
      </c>
      <c r="Y109" s="130">
        <f>$M109*SUM($R109:U109)/SUM($I109:$L109)</f>
        <v>4.1500000000000002E-2</v>
      </c>
      <c r="Z109" s="576"/>
    </row>
    <row r="110" spans="1:27" ht="15.75" thickBot="1" x14ac:dyDescent="0.3">
      <c r="A110" s="152"/>
      <c r="B110" s="156" t="s">
        <v>556</v>
      </c>
      <c r="C110" s="157"/>
      <c r="D110" s="157"/>
      <c r="E110" s="158"/>
      <c r="F110" s="158"/>
      <c r="G110" s="159"/>
      <c r="H110" s="159"/>
      <c r="I110" s="42"/>
      <c r="J110" s="42"/>
      <c r="K110" s="42"/>
      <c r="L110" s="42"/>
      <c r="M110" s="162">
        <f>SUM(M98:M109)</f>
        <v>0.99599999999999989</v>
      </c>
      <c r="N110" s="162">
        <f>SUM(N98:N109)</f>
        <v>0</v>
      </c>
      <c r="O110" s="162">
        <f t="shared" ref="O110:P110" si="6">SUM(O98:O109)</f>
        <v>0.48416666666666663</v>
      </c>
      <c r="P110" s="162">
        <f t="shared" si="6"/>
        <v>0.51183333333333336</v>
      </c>
      <c r="Q110" s="162">
        <f>SUM(Q98:Q109)</f>
        <v>0.99599999999999989</v>
      </c>
      <c r="R110" s="162"/>
      <c r="S110" s="162"/>
      <c r="T110" s="162"/>
      <c r="U110" s="162"/>
      <c r="V110" s="162">
        <f>SUM(V98:V109)</f>
        <v>0</v>
      </c>
      <c r="W110" s="162">
        <f>SUM(W98:W109)</f>
        <v>0.48416666666666663</v>
      </c>
      <c r="X110" s="162">
        <f t="shared" ref="X110:Y110" si="7">SUM(X98:X109)</f>
        <v>0.51183333333333336</v>
      </c>
      <c r="Y110" s="571">
        <f t="shared" si="7"/>
        <v>0.51183333333333336</v>
      </c>
      <c r="Z110" s="158"/>
    </row>
    <row r="111" spans="1:27" x14ac:dyDescent="0.25">
      <c r="Z111" s="661"/>
      <c r="AA111" s="662"/>
    </row>
  </sheetData>
  <sheetProtection algorithmName="SHA-512" hashValue="lrc4xcxII1uIylHc7g5QNix3Nqrbr09JhtWR6pUWLBh5ICcEm3rF6Jjhsde4u/IjqeSzOS50EAlSznW2rwwRVQ==" saltValue="BABOeMlkcltP1Hy1ehQaLQ==" spinCount="100000" sheet="1" objects="1" scenarios="1"/>
  <mergeCells count="7">
    <mergeCell ref="C1:Y1"/>
    <mergeCell ref="A1:B1"/>
    <mergeCell ref="R2:Z2"/>
    <mergeCell ref="A2:A3"/>
    <mergeCell ref="B2:D2"/>
    <mergeCell ref="E2:F2"/>
    <mergeCell ref="G2:M2"/>
  </mergeCells>
  <phoneticPr fontId="15" type="noConversion"/>
  <hyperlinks>
    <hyperlink ref="Z4" r:id="rId1" xr:uid="{B4157848-9BFD-44B0-B0A5-24D6867C8478}"/>
    <hyperlink ref="Z5" r:id="rId2" xr:uid="{B92D5448-C173-4315-8B1A-BF6833398441}"/>
    <hyperlink ref="Z6" r:id="rId3" xr:uid="{B22003F8-D79E-4981-8007-B83A693A31D1}"/>
    <hyperlink ref="Z7" r:id="rId4" xr:uid="{E1E37E70-9CB3-43E5-B1C6-D54AA54971BC}"/>
    <hyperlink ref="Z10" r:id="rId5" xr:uid="{8D2E568D-17B9-4B84-B6C6-5E7C38E8A5EC}"/>
    <hyperlink ref="Z13" r:id="rId6" xr:uid="{9815C4D8-D471-4CAE-B5DB-5E18303C9B5C}"/>
    <hyperlink ref="Z15" r:id="rId7" xr:uid="{924007C9-84FB-436F-BACA-CD1FC30D07CF}"/>
    <hyperlink ref="Z17" r:id="rId8" xr:uid="{8FEB2156-7550-4927-92FF-1791E1EAE40C}"/>
    <hyperlink ref="Z18" r:id="rId9" xr:uid="{ECD85E23-B3CE-49D8-BDBA-4B3630F47787}"/>
    <hyperlink ref="Z12" r:id="rId10" xr:uid="{4675BB35-552C-454D-843A-0F19450AB213}"/>
    <hyperlink ref="Z20" r:id="rId11" xr:uid="{3B0124E3-FDBB-4915-AB78-382D06AE1EE4}"/>
    <hyperlink ref="Z21" r:id="rId12" xr:uid="{FE313A06-7214-4C1B-89D6-8AE3629C3703}"/>
    <hyperlink ref="Z22" r:id="rId13" xr:uid="{9143D9CA-B066-4163-9D2D-B7B0D7257AC9}"/>
    <hyperlink ref="Z23" r:id="rId14" xr:uid="{EDA63705-F107-4469-BC86-9D37F2D021CD}"/>
    <hyperlink ref="Z29" r:id="rId15" xr:uid="{95BD11B4-1E4E-41B1-B14C-8DE230E1868D}"/>
    <hyperlink ref="Z30" r:id="rId16" xr:uid="{D25302D8-2F07-49DE-BA7B-C364C3BD042B}"/>
    <hyperlink ref="Z32" r:id="rId17" xr:uid="{81E6E185-2365-41BB-A5C7-669E1CE16E7E}"/>
    <hyperlink ref="Z35" r:id="rId18" xr:uid="{B640FFBC-3CCE-4834-84C2-D49F90527D92}"/>
    <hyperlink ref="Z37" r:id="rId19" xr:uid="{262F2D39-F110-4EAA-A1BE-9ACACFF7EDF5}"/>
    <hyperlink ref="Z38" r:id="rId20" xr:uid="{BA7BA464-B3D1-4E27-A351-3D8516AD67F5}"/>
    <hyperlink ref="Z40" r:id="rId21" xr:uid="{26B6CA20-F347-48D2-B770-A51BD594FFA0}"/>
    <hyperlink ref="Z41" r:id="rId22" xr:uid="{F29D2492-719D-4B8C-A9EE-77E2BBB655E5}"/>
    <hyperlink ref="Z45" r:id="rId23" xr:uid="{7538FF0E-DFCD-461C-A335-9D286CB8DFC5}"/>
    <hyperlink ref="Z47" r:id="rId24" xr:uid="{08D61423-DC4A-4B21-9EC0-E7039880C519}"/>
    <hyperlink ref="Z50" r:id="rId25" xr:uid="{7EF5CD23-55E5-4335-9968-A4F9AF989F66}"/>
    <hyperlink ref="Z52" r:id="rId26" xr:uid="{41A0F192-9F33-4B4E-A957-769E6EAFD064}"/>
    <hyperlink ref="Z53" r:id="rId27" xr:uid="{63041BB0-7A3B-41BD-B2AB-0619C1B63A0B}"/>
    <hyperlink ref="Z54" r:id="rId28" display="Herramienta de acceso público para facilitar el descargue y la consulta de información, denominada visualización Oferta y Demanda 2022 y correo con el acceso al powerbi de la ficha de la actualización de la visualización para el modelo de abastecimiento estratégico." xr:uid="{4F607BBF-D0D0-4251-9838-CF252717CD72}"/>
    <hyperlink ref="Z58" r:id="rId29" xr:uid="{F80049F6-3D52-435C-9A7A-87624560B7C7}"/>
    <hyperlink ref="Z62" r:id="rId30" xr:uid="{E9B5D9C5-1046-4572-ACFF-46516072FCB3}"/>
    <hyperlink ref="Z65" r:id="rId31" xr:uid="{3F119B8A-042D-4043-8CE3-A14CE6876E03}"/>
    <hyperlink ref="Z73" r:id="rId32" xr:uid="{848E29CD-EB21-4212-8B6A-68D4B61B8DE9}"/>
    <hyperlink ref="Z71" r:id="rId33" xr:uid="{E1944B69-2045-4BE9-A1A4-D7270B843CF6}"/>
    <hyperlink ref="Z80" r:id="rId34" xr:uid="{0067E600-0A35-4ACA-AAAF-132340FD978E}"/>
    <hyperlink ref="Z90" r:id="rId35" xr:uid="{D20646CE-EA8A-45CC-B890-547567C97CBB}"/>
    <hyperlink ref="Z91" r:id="rId36" xr:uid="{BBEEBF0B-67DC-4B27-8549-969440CF8F58}"/>
    <hyperlink ref="Z92" r:id="rId37" xr:uid="{050B59F1-4ADB-4527-9037-A42934BB5F70}"/>
    <hyperlink ref="Z94" r:id="rId38" xr:uid="{562E4998-A065-413E-A0F9-2ADB664DC878}"/>
    <hyperlink ref="Z106" r:id="rId39" xr:uid="{5BB573C7-405C-440C-BE28-89B54F32852D}"/>
    <hyperlink ref="Z67" r:id="rId40" xr:uid="{C7C57B04-F333-4816-9D19-4AA183FAC58C}"/>
    <hyperlink ref="Z59" r:id="rId41" xr:uid="{2CB2B5B5-6AFD-44F8-8CF5-53CDE1D7300E}"/>
    <hyperlink ref="Z16" r:id="rId42" xr:uid="{EB3BC1BE-E9D3-44E5-913F-7C22B4A96076}"/>
  </hyperlinks>
  <pageMargins left="0.7" right="0.7" top="0.75" bottom="0.75" header="0.3" footer="0.3"/>
  <pageSetup paperSize="9" orientation="portrait" r:id="rId43"/>
  <drawing r:id="rId4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8DEDC-57E1-4D81-8D32-D7B51608784C}">
  <sheetPr>
    <tabColor rgb="FF7030A0"/>
  </sheetPr>
  <dimension ref="A1:T127"/>
  <sheetViews>
    <sheetView zoomScale="80" zoomScaleNormal="80" workbookViewId="0">
      <pane ySplit="4" topLeftCell="A78" activePane="bottomLeft" state="frozen"/>
      <selection activeCell="AD23" sqref="AD23"/>
      <selection pane="bottomLeft" activeCell="L87" sqref="L87"/>
    </sheetView>
  </sheetViews>
  <sheetFormatPr baseColWidth="10" defaultColWidth="10.85546875" defaultRowHeight="12.75" x14ac:dyDescent="0.2"/>
  <cols>
    <col min="1" max="1" width="18" style="26" customWidth="1"/>
    <col min="2" max="2" width="30.5703125" style="26" customWidth="1"/>
    <col min="3" max="3" width="16.140625" style="26" customWidth="1"/>
    <col min="4" max="4" width="10.42578125" style="26" customWidth="1"/>
    <col min="5" max="5" width="8.28515625" style="26" customWidth="1"/>
    <col min="6" max="6" width="34.85546875" style="26" customWidth="1"/>
    <col min="7" max="7" width="10.85546875" style="26" customWidth="1"/>
    <col min="8" max="8" width="14.28515625" style="26" customWidth="1"/>
    <col min="9" max="9" width="40.28515625" style="26" customWidth="1"/>
    <col min="10" max="10" width="10.85546875" style="26"/>
    <col min="11" max="11" width="9.28515625" style="26" customWidth="1"/>
    <col min="12" max="12" width="26.28515625" style="26" customWidth="1"/>
    <col min="13" max="13" width="9.42578125" style="55" customWidth="1"/>
    <col min="14" max="14" width="11.42578125" style="55" customWidth="1"/>
    <col min="15" max="15" width="10.85546875" style="26"/>
    <col min="16" max="20" width="10.85546875" style="26" hidden="1" customWidth="1"/>
    <col min="21" max="16384" width="10.85546875" style="26"/>
  </cols>
  <sheetData>
    <row r="1" spans="1:20" ht="87.6" customHeight="1" thickBot="1" x14ac:dyDescent="0.25">
      <c r="A1" s="127">
        <v>4</v>
      </c>
      <c r="B1" s="750" t="s">
        <v>593</v>
      </c>
      <c r="C1" s="751"/>
      <c r="D1" s="751"/>
      <c r="E1" s="751"/>
      <c r="F1" s="751"/>
      <c r="G1" s="751"/>
      <c r="H1" s="751"/>
      <c r="I1" s="752"/>
      <c r="J1" s="753"/>
      <c r="K1" s="754"/>
      <c r="L1" s="754"/>
      <c r="M1" s="754"/>
      <c r="N1" s="755"/>
    </row>
    <row r="2" spans="1:20" ht="30" customHeight="1" x14ac:dyDescent="0.2">
      <c r="A2" s="746" t="s">
        <v>594</v>
      </c>
      <c r="B2" s="748" t="s">
        <v>595</v>
      </c>
      <c r="C2" s="748" t="s">
        <v>596</v>
      </c>
      <c r="D2" s="748" t="s">
        <v>597</v>
      </c>
      <c r="E2" s="748"/>
      <c r="F2" s="748" t="s">
        <v>598</v>
      </c>
      <c r="G2" s="748" t="s">
        <v>599</v>
      </c>
      <c r="H2" s="748" t="s">
        <v>600</v>
      </c>
      <c r="I2" s="748" t="s">
        <v>601</v>
      </c>
      <c r="J2" s="748" t="s">
        <v>602</v>
      </c>
      <c r="K2" s="748"/>
      <c r="L2" s="748" t="s">
        <v>603</v>
      </c>
      <c r="M2" s="756" t="s">
        <v>604</v>
      </c>
      <c r="N2" s="758" t="s">
        <v>605</v>
      </c>
    </row>
    <row r="3" spans="1:20" ht="34.5" customHeight="1" x14ac:dyDescent="0.2">
      <c r="A3" s="747"/>
      <c r="B3" s="749"/>
      <c r="C3" s="749"/>
      <c r="D3" s="47" t="s">
        <v>606</v>
      </c>
      <c r="E3" s="47" t="s">
        <v>607</v>
      </c>
      <c r="F3" s="749"/>
      <c r="G3" s="749"/>
      <c r="H3" s="749"/>
      <c r="I3" s="749"/>
      <c r="J3" s="47" t="s">
        <v>608</v>
      </c>
      <c r="K3" s="47" t="s">
        <v>607</v>
      </c>
      <c r="L3" s="749"/>
      <c r="M3" s="757"/>
      <c r="N3" s="759"/>
    </row>
    <row r="4" spans="1:20" ht="49.5" customHeight="1" thickBot="1" x14ac:dyDescent="0.25">
      <c r="A4" s="389" t="s">
        <v>609</v>
      </c>
      <c r="B4" s="390" t="s">
        <v>610</v>
      </c>
      <c r="C4" s="391"/>
      <c r="D4" s="390"/>
      <c r="E4" s="390"/>
      <c r="F4" s="51"/>
      <c r="G4" s="379">
        <v>44592</v>
      </c>
      <c r="H4" s="379">
        <v>44926</v>
      </c>
      <c r="I4" s="383" t="s">
        <v>611</v>
      </c>
      <c r="J4" s="50"/>
      <c r="K4" s="51"/>
      <c r="L4" s="51" t="s">
        <v>612</v>
      </c>
      <c r="M4" s="372">
        <v>1</v>
      </c>
      <c r="N4" s="52" t="s">
        <v>613</v>
      </c>
    </row>
    <row r="5" spans="1:20" x14ac:dyDescent="0.2">
      <c r="A5" s="56" t="s">
        <v>614</v>
      </c>
      <c r="B5" s="56" t="s">
        <v>615</v>
      </c>
      <c r="C5" s="380">
        <v>44613</v>
      </c>
      <c r="D5" s="56" t="s">
        <v>616</v>
      </c>
      <c r="E5" s="80">
        <v>3</v>
      </c>
      <c r="F5" s="378" t="s">
        <v>617</v>
      </c>
      <c r="G5" s="376">
        <v>44593</v>
      </c>
      <c r="H5" s="376">
        <v>44895</v>
      </c>
      <c r="I5" s="377" t="s">
        <v>618</v>
      </c>
      <c r="J5" s="380">
        <v>44610</v>
      </c>
      <c r="K5" s="56" t="s">
        <v>619</v>
      </c>
      <c r="L5" s="381" t="s">
        <v>620</v>
      </c>
      <c r="M5" s="47">
        <v>2</v>
      </c>
      <c r="N5" s="373">
        <v>44615</v>
      </c>
      <c r="P5" s="26" t="s">
        <v>621</v>
      </c>
      <c r="Q5" s="26" t="s">
        <v>616</v>
      </c>
      <c r="R5" s="26" t="s">
        <v>622</v>
      </c>
      <c r="T5" s="26" t="s">
        <v>623</v>
      </c>
    </row>
    <row r="6" spans="1:20" x14ac:dyDescent="0.2">
      <c r="A6" s="385" t="s">
        <v>614</v>
      </c>
      <c r="B6" s="56" t="s">
        <v>615</v>
      </c>
      <c r="C6" s="380">
        <v>44613</v>
      </c>
      <c r="D6" s="56" t="s">
        <v>616</v>
      </c>
      <c r="E6" s="80">
        <v>3</v>
      </c>
      <c r="F6" s="387" t="s">
        <v>624</v>
      </c>
      <c r="G6" s="376">
        <v>44593</v>
      </c>
      <c r="H6" s="376">
        <v>44895</v>
      </c>
      <c r="I6" s="377" t="s">
        <v>618</v>
      </c>
      <c r="J6" s="380">
        <v>44610</v>
      </c>
      <c r="K6" s="56" t="s">
        <v>619</v>
      </c>
      <c r="L6" s="381" t="s">
        <v>620</v>
      </c>
      <c r="M6" s="47">
        <v>2</v>
      </c>
      <c r="N6" s="373">
        <v>44615</v>
      </c>
      <c r="P6" s="26" t="s">
        <v>625</v>
      </c>
      <c r="Q6" s="26" t="s">
        <v>626</v>
      </c>
      <c r="T6" s="26" t="s">
        <v>627</v>
      </c>
    </row>
    <row r="7" spans="1:20" x14ac:dyDescent="0.2">
      <c r="A7" s="385" t="s">
        <v>614</v>
      </c>
      <c r="B7" s="56" t="s">
        <v>615</v>
      </c>
      <c r="C7" s="380">
        <v>44613</v>
      </c>
      <c r="D7" s="56" t="s">
        <v>616</v>
      </c>
      <c r="E7" s="80">
        <v>3</v>
      </c>
      <c r="F7" s="56" t="s">
        <v>623</v>
      </c>
      <c r="G7" s="376">
        <v>44593</v>
      </c>
      <c r="H7" s="376">
        <v>44895</v>
      </c>
      <c r="I7" s="377" t="s">
        <v>618</v>
      </c>
      <c r="J7" s="380">
        <v>44610</v>
      </c>
      <c r="K7" s="56" t="s">
        <v>619</v>
      </c>
      <c r="L7" s="381" t="s">
        <v>620</v>
      </c>
      <c r="M7" s="47">
        <v>2</v>
      </c>
      <c r="N7" s="373">
        <v>44615</v>
      </c>
      <c r="P7" s="26" t="s">
        <v>628</v>
      </c>
      <c r="Q7" s="26" t="s">
        <v>629</v>
      </c>
    </row>
    <row r="8" spans="1:20" x14ac:dyDescent="0.2">
      <c r="A8" s="384" t="s">
        <v>614</v>
      </c>
      <c r="B8" s="56" t="s">
        <v>615</v>
      </c>
      <c r="C8" s="392">
        <v>44613</v>
      </c>
      <c r="D8" s="56" t="s">
        <v>616</v>
      </c>
      <c r="E8" s="80">
        <v>3</v>
      </c>
      <c r="F8" s="56" t="s">
        <v>627</v>
      </c>
      <c r="G8" s="376">
        <v>44593</v>
      </c>
      <c r="H8" s="376">
        <v>44895</v>
      </c>
      <c r="I8" s="377" t="s">
        <v>618</v>
      </c>
      <c r="J8" s="380">
        <v>44610</v>
      </c>
      <c r="K8" s="56" t="s">
        <v>619</v>
      </c>
      <c r="L8" s="381" t="s">
        <v>620</v>
      </c>
      <c r="M8" s="47">
        <v>2</v>
      </c>
      <c r="N8" s="373">
        <v>44615</v>
      </c>
      <c r="P8" s="26" t="s">
        <v>630</v>
      </c>
      <c r="Q8" s="26" t="s">
        <v>631</v>
      </c>
    </row>
    <row r="9" spans="1:20" x14ac:dyDescent="0.2">
      <c r="A9" s="56" t="s">
        <v>614</v>
      </c>
      <c r="B9" s="56" t="s">
        <v>632</v>
      </c>
      <c r="C9" s="382">
        <v>44620</v>
      </c>
      <c r="D9" s="56" t="s">
        <v>633</v>
      </c>
      <c r="E9" s="80">
        <v>1</v>
      </c>
      <c r="F9" s="56" t="s">
        <v>617</v>
      </c>
      <c r="G9" s="376">
        <v>44578</v>
      </c>
      <c r="H9" s="376">
        <v>44926</v>
      </c>
      <c r="I9" s="374" t="s">
        <v>634</v>
      </c>
      <c r="J9" s="382">
        <v>44620</v>
      </c>
      <c r="K9" s="80" t="s">
        <v>635</v>
      </c>
      <c r="L9" s="381" t="s">
        <v>620</v>
      </c>
      <c r="M9" s="47">
        <v>3</v>
      </c>
      <c r="N9" s="373">
        <v>44621</v>
      </c>
    </row>
    <row r="10" spans="1:20" x14ac:dyDescent="0.2">
      <c r="A10" s="56" t="s">
        <v>614</v>
      </c>
      <c r="B10" s="56" t="s">
        <v>632</v>
      </c>
      <c r="C10" s="382">
        <v>44620</v>
      </c>
      <c r="D10" s="56" t="s">
        <v>633</v>
      </c>
      <c r="E10" s="80">
        <v>2</v>
      </c>
      <c r="F10" s="388" t="s">
        <v>617</v>
      </c>
      <c r="G10" s="376">
        <v>44578</v>
      </c>
      <c r="H10" s="375">
        <v>44742</v>
      </c>
      <c r="I10" s="374" t="s">
        <v>634</v>
      </c>
      <c r="J10" s="382">
        <v>44620</v>
      </c>
      <c r="K10" s="80" t="s">
        <v>635</v>
      </c>
      <c r="L10" s="381" t="s">
        <v>620</v>
      </c>
      <c r="M10" s="47">
        <v>3</v>
      </c>
      <c r="N10" s="373">
        <v>44621</v>
      </c>
      <c r="P10" s="26" t="s">
        <v>636</v>
      </c>
      <c r="Q10" s="26" t="s">
        <v>637</v>
      </c>
    </row>
    <row r="11" spans="1:20" x14ac:dyDescent="0.2">
      <c r="A11" s="387" t="s">
        <v>614</v>
      </c>
      <c r="B11" s="56" t="s">
        <v>632</v>
      </c>
      <c r="C11" s="382">
        <v>44620</v>
      </c>
      <c r="D11" s="56" t="s">
        <v>633</v>
      </c>
      <c r="E11" s="80">
        <v>2</v>
      </c>
      <c r="F11" s="386" t="s">
        <v>624</v>
      </c>
      <c r="G11" s="376">
        <v>44578</v>
      </c>
      <c r="H11" s="375">
        <v>44742</v>
      </c>
      <c r="I11" s="374" t="s">
        <v>634</v>
      </c>
      <c r="J11" s="382">
        <v>44620</v>
      </c>
      <c r="K11" s="80" t="s">
        <v>635</v>
      </c>
      <c r="L11" s="381" t="s">
        <v>620</v>
      </c>
      <c r="M11" s="47">
        <v>3</v>
      </c>
      <c r="N11" s="373">
        <v>44621</v>
      </c>
    </row>
    <row r="12" spans="1:20" x14ac:dyDescent="0.2">
      <c r="A12" s="56" t="s">
        <v>614</v>
      </c>
      <c r="B12" s="56" t="s">
        <v>632</v>
      </c>
      <c r="C12" s="382">
        <v>44620</v>
      </c>
      <c r="D12" s="56" t="s">
        <v>633</v>
      </c>
      <c r="E12" s="80">
        <v>4</v>
      </c>
      <c r="F12" s="56" t="s">
        <v>617</v>
      </c>
      <c r="G12" s="376">
        <v>44578</v>
      </c>
      <c r="H12" s="376">
        <v>44926</v>
      </c>
      <c r="I12" s="374" t="s">
        <v>634</v>
      </c>
      <c r="J12" s="382">
        <v>44620</v>
      </c>
      <c r="K12" s="80" t="s">
        <v>635</v>
      </c>
      <c r="L12" s="381" t="s">
        <v>620</v>
      </c>
      <c r="M12" s="47">
        <v>3</v>
      </c>
      <c r="N12" s="373">
        <v>44621</v>
      </c>
    </row>
    <row r="13" spans="1:20" x14ac:dyDescent="0.2">
      <c r="A13" s="387" t="s">
        <v>614</v>
      </c>
      <c r="B13" s="56" t="s">
        <v>632</v>
      </c>
      <c r="C13" s="382">
        <v>44620</v>
      </c>
      <c r="D13" s="56" t="s">
        <v>633</v>
      </c>
      <c r="E13" s="80">
        <v>4</v>
      </c>
      <c r="F13" s="56" t="s">
        <v>624</v>
      </c>
      <c r="G13" s="376">
        <v>44578</v>
      </c>
      <c r="H13" s="376">
        <v>44926</v>
      </c>
      <c r="I13" s="374" t="s">
        <v>634</v>
      </c>
      <c r="J13" s="382">
        <v>44620</v>
      </c>
      <c r="K13" s="80" t="s">
        <v>635</v>
      </c>
      <c r="L13" s="381" t="s">
        <v>620</v>
      </c>
      <c r="M13" s="47">
        <v>3</v>
      </c>
      <c r="N13" s="373">
        <v>44621</v>
      </c>
    </row>
    <row r="14" spans="1:20" x14ac:dyDescent="0.2">
      <c r="A14" s="386" t="s">
        <v>614</v>
      </c>
      <c r="B14" s="56" t="s">
        <v>632</v>
      </c>
      <c r="C14" s="382">
        <v>44620</v>
      </c>
      <c r="D14" s="56" t="s">
        <v>633</v>
      </c>
      <c r="E14" s="80">
        <v>4</v>
      </c>
      <c r="F14" s="56" t="s">
        <v>623</v>
      </c>
      <c r="G14" s="376">
        <v>44578</v>
      </c>
      <c r="H14" s="376">
        <v>44926</v>
      </c>
      <c r="I14" s="374" t="s">
        <v>634</v>
      </c>
      <c r="J14" s="382">
        <v>44620</v>
      </c>
      <c r="K14" s="80" t="s">
        <v>635</v>
      </c>
      <c r="L14" s="381" t="s">
        <v>620</v>
      </c>
      <c r="M14" s="47">
        <v>3</v>
      </c>
      <c r="N14" s="373">
        <v>44621</v>
      </c>
    </row>
    <row r="15" spans="1:20" x14ac:dyDescent="0.2">
      <c r="A15" s="386" t="s">
        <v>614</v>
      </c>
      <c r="B15" s="56" t="s">
        <v>632</v>
      </c>
      <c r="C15" s="382">
        <v>44620</v>
      </c>
      <c r="D15" s="56" t="s">
        <v>633</v>
      </c>
      <c r="E15" s="80">
        <v>4</v>
      </c>
      <c r="F15" s="387" t="s">
        <v>627</v>
      </c>
      <c r="G15" s="376">
        <v>44578</v>
      </c>
      <c r="H15" s="376">
        <v>44926</v>
      </c>
      <c r="I15" s="374" t="s">
        <v>634</v>
      </c>
      <c r="J15" s="382">
        <v>44620</v>
      </c>
      <c r="K15" s="80" t="s">
        <v>635</v>
      </c>
      <c r="L15" s="381" t="s">
        <v>620</v>
      </c>
      <c r="M15" s="47">
        <v>3</v>
      </c>
      <c r="N15" s="373">
        <v>44621</v>
      </c>
    </row>
    <row r="16" spans="1:20" x14ac:dyDescent="0.2">
      <c r="A16" s="386" t="s">
        <v>614</v>
      </c>
      <c r="B16" s="56" t="s">
        <v>632</v>
      </c>
      <c r="C16" s="382">
        <v>44620</v>
      </c>
      <c r="D16" s="56" t="s">
        <v>633</v>
      </c>
      <c r="E16" s="80">
        <v>9</v>
      </c>
      <c r="F16" s="386" t="s">
        <v>617</v>
      </c>
      <c r="G16" s="376">
        <v>44578</v>
      </c>
      <c r="H16" s="376">
        <v>44834</v>
      </c>
      <c r="I16" s="374" t="s">
        <v>634</v>
      </c>
      <c r="J16" s="382">
        <v>44620</v>
      </c>
      <c r="K16" s="80" t="s">
        <v>635</v>
      </c>
      <c r="L16" s="381" t="s">
        <v>620</v>
      </c>
      <c r="M16" s="47">
        <v>3</v>
      </c>
      <c r="N16" s="373">
        <v>44621</v>
      </c>
    </row>
    <row r="17" spans="1:14" x14ac:dyDescent="0.2">
      <c r="A17" s="386" t="s">
        <v>614</v>
      </c>
      <c r="B17" s="56" t="s">
        <v>632</v>
      </c>
      <c r="C17" s="382">
        <v>44620</v>
      </c>
      <c r="D17" s="56" t="s">
        <v>633</v>
      </c>
      <c r="E17" s="80">
        <v>9</v>
      </c>
      <c r="F17" s="386" t="s">
        <v>624</v>
      </c>
      <c r="G17" s="376">
        <v>44578</v>
      </c>
      <c r="H17" s="376">
        <v>44834</v>
      </c>
      <c r="I17" s="374" t="s">
        <v>634</v>
      </c>
      <c r="J17" s="382">
        <v>44620</v>
      </c>
      <c r="K17" s="80" t="s">
        <v>635</v>
      </c>
      <c r="L17" s="381" t="s">
        <v>620</v>
      </c>
      <c r="M17" s="47">
        <v>3</v>
      </c>
      <c r="N17" s="373">
        <v>44621</v>
      </c>
    </row>
    <row r="18" spans="1:14" x14ac:dyDescent="0.2">
      <c r="A18" s="56" t="s">
        <v>614</v>
      </c>
      <c r="B18" s="56" t="s">
        <v>632</v>
      </c>
      <c r="C18" s="382">
        <v>44620</v>
      </c>
      <c r="D18" s="56" t="s">
        <v>633</v>
      </c>
      <c r="E18" s="80">
        <v>9</v>
      </c>
      <c r="F18" s="386" t="s">
        <v>623</v>
      </c>
      <c r="G18" s="376">
        <v>44578</v>
      </c>
      <c r="H18" s="376">
        <v>44834</v>
      </c>
      <c r="I18" s="374" t="s">
        <v>634</v>
      </c>
      <c r="J18" s="382">
        <v>44620</v>
      </c>
      <c r="K18" s="80" t="s">
        <v>635</v>
      </c>
      <c r="L18" s="381" t="s">
        <v>620</v>
      </c>
      <c r="M18" s="47">
        <v>3</v>
      </c>
      <c r="N18" s="373">
        <v>44621</v>
      </c>
    </row>
    <row r="19" spans="1:14" ht="57" customHeight="1" x14ac:dyDescent="0.2">
      <c r="A19" s="56" t="s">
        <v>614</v>
      </c>
      <c r="B19" s="56" t="s">
        <v>632</v>
      </c>
      <c r="C19" s="382">
        <v>44620</v>
      </c>
      <c r="D19" s="56" t="s">
        <v>633</v>
      </c>
      <c r="E19" s="80">
        <v>15</v>
      </c>
      <c r="F19" s="56"/>
      <c r="G19" s="376">
        <v>44576</v>
      </c>
      <c r="H19" s="376">
        <v>44742</v>
      </c>
      <c r="I19" s="374" t="s">
        <v>634</v>
      </c>
      <c r="J19" s="382">
        <v>44620</v>
      </c>
      <c r="K19" s="80" t="s">
        <v>635</v>
      </c>
      <c r="L19" s="394" t="s">
        <v>638</v>
      </c>
      <c r="M19" s="47">
        <v>3</v>
      </c>
      <c r="N19" s="373">
        <v>44621</v>
      </c>
    </row>
    <row r="20" spans="1:14" ht="22.5" x14ac:dyDescent="0.2">
      <c r="A20" s="56" t="s">
        <v>614</v>
      </c>
      <c r="B20" s="56" t="s">
        <v>639</v>
      </c>
      <c r="C20" s="375">
        <v>44643</v>
      </c>
      <c r="D20" s="56" t="s">
        <v>640</v>
      </c>
      <c r="E20" s="80">
        <v>1</v>
      </c>
      <c r="F20" s="387" t="s">
        <v>617</v>
      </c>
      <c r="G20" s="375">
        <v>44562</v>
      </c>
      <c r="H20" s="375">
        <v>44926</v>
      </c>
      <c r="I20" s="374" t="s">
        <v>641</v>
      </c>
      <c r="J20" s="382">
        <v>44643</v>
      </c>
      <c r="K20" s="80" t="s">
        <v>92</v>
      </c>
      <c r="L20" s="394" t="s">
        <v>642</v>
      </c>
      <c r="M20" s="47">
        <v>4</v>
      </c>
      <c r="N20" s="373">
        <v>44649</v>
      </c>
    </row>
    <row r="21" spans="1:14" ht="22.5" x14ac:dyDescent="0.2">
      <c r="A21" s="387" t="s">
        <v>614</v>
      </c>
      <c r="B21" s="56" t="s">
        <v>639</v>
      </c>
      <c r="C21" s="375">
        <v>44643</v>
      </c>
      <c r="D21" s="56" t="s">
        <v>640</v>
      </c>
      <c r="E21" s="80">
        <v>1</v>
      </c>
      <c r="F21" s="56" t="s">
        <v>624</v>
      </c>
      <c r="G21" s="375">
        <v>44562</v>
      </c>
      <c r="H21" s="375">
        <v>44926</v>
      </c>
      <c r="I21" s="374" t="s">
        <v>641</v>
      </c>
      <c r="J21" s="382">
        <v>44643</v>
      </c>
      <c r="K21" s="80" t="s">
        <v>92</v>
      </c>
      <c r="L21" s="394" t="s">
        <v>642</v>
      </c>
      <c r="M21" s="47">
        <v>4</v>
      </c>
      <c r="N21" s="373">
        <v>44649</v>
      </c>
    </row>
    <row r="22" spans="1:14" ht="22.5" x14ac:dyDescent="0.2">
      <c r="A22" s="56" t="s">
        <v>614</v>
      </c>
      <c r="B22" s="56" t="s">
        <v>639</v>
      </c>
      <c r="C22" s="375">
        <v>44643</v>
      </c>
      <c r="D22" s="56" t="s">
        <v>640</v>
      </c>
      <c r="E22" s="80">
        <v>1</v>
      </c>
      <c r="F22" s="59" t="s">
        <v>623</v>
      </c>
      <c r="G22" s="375">
        <v>44562</v>
      </c>
      <c r="H22" s="375">
        <v>44926</v>
      </c>
      <c r="I22" s="374" t="s">
        <v>641</v>
      </c>
      <c r="J22" s="382">
        <v>44643</v>
      </c>
      <c r="K22" s="80" t="s">
        <v>92</v>
      </c>
      <c r="L22" s="394" t="s">
        <v>643</v>
      </c>
      <c r="M22" s="47">
        <v>4</v>
      </c>
      <c r="N22" s="373">
        <v>44649</v>
      </c>
    </row>
    <row r="23" spans="1:14" ht="22.5" x14ac:dyDescent="0.2">
      <c r="A23" s="387" t="s">
        <v>614</v>
      </c>
      <c r="B23" s="56" t="s">
        <v>639</v>
      </c>
      <c r="C23" s="375">
        <v>44643</v>
      </c>
      <c r="D23" s="56" t="s">
        <v>640</v>
      </c>
      <c r="E23" s="80">
        <v>1</v>
      </c>
      <c r="F23" s="59" t="s">
        <v>627</v>
      </c>
      <c r="G23" s="375">
        <v>44562</v>
      </c>
      <c r="H23" s="375">
        <v>44926</v>
      </c>
      <c r="I23" s="374" t="s">
        <v>641</v>
      </c>
      <c r="J23" s="382">
        <v>44643</v>
      </c>
      <c r="K23" s="80" t="s">
        <v>92</v>
      </c>
      <c r="L23" s="394" t="s">
        <v>643</v>
      </c>
      <c r="M23" s="47">
        <v>4</v>
      </c>
      <c r="N23" s="373">
        <v>44649</v>
      </c>
    </row>
    <row r="24" spans="1:14" ht="22.5" x14ac:dyDescent="0.2">
      <c r="A24" s="386" t="s">
        <v>614</v>
      </c>
      <c r="B24" s="56" t="s">
        <v>639</v>
      </c>
      <c r="C24" s="375">
        <v>44643</v>
      </c>
      <c r="D24" s="56" t="s">
        <v>640</v>
      </c>
      <c r="E24" s="80">
        <v>3</v>
      </c>
      <c r="F24" s="56" t="s">
        <v>617</v>
      </c>
      <c r="G24" s="375">
        <v>44562</v>
      </c>
      <c r="H24" s="375">
        <v>44926</v>
      </c>
      <c r="I24" s="374" t="s">
        <v>641</v>
      </c>
      <c r="J24" s="382">
        <v>44643</v>
      </c>
      <c r="K24" s="80" t="s">
        <v>92</v>
      </c>
      <c r="L24" s="394" t="s">
        <v>642</v>
      </c>
      <c r="M24" s="47">
        <v>4</v>
      </c>
      <c r="N24" s="373">
        <v>44649</v>
      </c>
    </row>
    <row r="25" spans="1:14" ht="22.5" x14ac:dyDescent="0.2">
      <c r="A25" s="56" t="s">
        <v>614</v>
      </c>
      <c r="B25" s="56" t="s">
        <v>639</v>
      </c>
      <c r="C25" s="375">
        <v>44643</v>
      </c>
      <c r="D25" s="56" t="s">
        <v>640</v>
      </c>
      <c r="E25" s="80">
        <v>3</v>
      </c>
      <c r="F25" s="56" t="s">
        <v>624</v>
      </c>
      <c r="G25" s="375">
        <v>44562</v>
      </c>
      <c r="H25" s="375">
        <v>44926</v>
      </c>
      <c r="I25" s="374" t="s">
        <v>641</v>
      </c>
      <c r="J25" s="382">
        <v>44643</v>
      </c>
      <c r="K25" s="80" t="s">
        <v>92</v>
      </c>
      <c r="L25" s="394" t="s">
        <v>642</v>
      </c>
      <c r="M25" s="47">
        <v>4</v>
      </c>
      <c r="N25" s="373">
        <v>44649</v>
      </c>
    </row>
    <row r="26" spans="1:14" ht="22.5" x14ac:dyDescent="0.2">
      <c r="A26" s="56" t="s">
        <v>614</v>
      </c>
      <c r="B26" s="56" t="s">
        <v>639</v>
      </c>
      <c r="C26" s="375">
        <v>44643</v>
      </c>
      <c r="D26" s="56" t="s">
        <v>640</v>
      </c>
      <c r="E26" s="80">
        <v>3</v>
      </c>
      <c r="F26" s="388" t="s">
        <v>623</v>
      </c>
      <c r="G26" s="375">
        <v>44562</v>
      </c>
      <c r="H26" s="375">
        <v>44926</v>
      </c>
      <c r="I26" s="374" t="s">
        <v>641</v>
      </c>
      <c r="J26" s="382">
        <v>44643</v>
      </c>
      <c r="K26" s="80" t="s">
        <v>92</v>
      </c>
      <c r="L26" s="394" t="s">
        <v>642</v>
      </c>
      <c r="M26" s="47">
        <v>4</v>
      </c>
      <c r="N26" s="373">
        <v>44649</v>
      </c>
    </row>
    <row r="27" spans="1:14" ht="22.5" x14ac:dyDescent="0.2">
      <c r="A27" s="56" t="s">
        <v>614</v>
      </c>
      <c r="B27" s="56" t="s">
        <v>639</v>
      </c>
      <c r="C27" s="375">
        <v>44643</v>
      </c>
      <c r="D27" s="56" t="s">
        <v>640</v>
      </c>
      <c r="E27" s="80">
        <v>3</v>
      </c>
      <c r="F27" s="59" t="s">
        <v>627</v>
      </c>
      <c r="G27" s="375">
        <v>44562</v>
      </c>
      <c r="H27" s="375">
        <v>44926</v>
      </c>
      <c r="I27" s="374" t="s">
        <v>641</v>
      </c>
      <c r="J27" s="382">
        <v>44643</v>
      </c>
      <c r="K27" s="80" t="s">
        <v>92</v>
      </c>
      <c r="L27" s="394" t="s">
        <v>642</v>
      </c>
      <c r="M27" s="47">
        <v>4</v>
      </c>
      <c r="N27" s="373">
        <v>44649</v>
      </c>
    </row>
    <row r="28" spans="1:14" ht="33.75" x14ac:dyDescent="0.2">
      <c r="A28" s="56" t="s">
        <v>614</v>
      </c>
      <c r="B28" s="56" t="s">
        <v>639</v>
      </c>
      <c r="C28" s="375">
        <v>44643</v>
      </c>
      <c r="D28" s="56" t="s">
        <v>640</v>
      </c>
      <c r="E28" s="80">
        <v>4</v>
      </c>
      <c r="F28" s="56" t="s">
        <v>617</v>
      </c>
      <c r="G28" s="375">
        <v>44562</v>
      </c>
      <c r="H28" s="375">
        <v>44926</v>
      </c>
      <c r="I28" s="374" t="s">
        <v>641</v>
      </c>
      <c r="J28" s="382">
        <v>44643</v>
      </c>
      <c r="K28" s="80" t="s">
        <v>92</v>
      </c>
      <c r="L28" s="394" t="s">
        <v>644</v>
      </c>
      <c r="M28" s="47">
        <v>4</v>
      </c>
      <c r="N28" s="373">
        <v>44649</v>
      </c>
    </row>
    <row r="29" spans="1:14" ht="33.75" x14ac:dyDescent="0.2">
      <c r="A29" s="56" t="s">
        <v>614</v>
      </c>
      <c r="B29" s="56" t="s">
        <v>639</v>
      </c>
      <c r="C29" s="375">
        <v>44643</v>
      </c>
      <c r="D29" s="56" t="s">
        <v>640</v>
      </c>
      <c r="E29" s="80">
        <v>4</v>
      </c>
      <c r="F29" s="59" t="s">
        <v>623</v>
      </c>
      <c r="G29" s="375">
        <v>44562</v>
      </c>
      <c r="H29" s="375">
        <v>44926</v>
      </c>
      <c r="I29" s="374" t="s">
        <v>641</v>
      </c>
      <c r="J29" s="382">
        <v>44643</v>
      </c>
      <c r="K29" s="80" t="s">
        <v>92</v>
      </c>
      <c r="L29" s="394" t="s">
        <v>644</v>
      </c>
      <c r="M29" s="47">
        <v>4</v>
      </c>
      <c r="N29" s="373">
        <v>44649</v>
      </c>
    </row>
    <row r="30" spans="1:14" ht="33.75" x14ac:dyDescent="0.2">
      <c r="A30" s="387" t="s">
        <v>614</v>
      </c>
      <c r="B30" s="56" t="s">
        <v>639</v>
      </c>
      <c r="C30" s="375">
        <v>44643</v>
      </c>
      <c r="D30" s="56" t="s">
        <v>640</v>
      </c>
      <c r="E30" s="80">
        <v>10</v>
      </c>
      <c r="F30" s="56" t="s">
        <v>617</v>
      </c>
      <c r="G30" s="375">
        <v>44562</v>
      </c>
      <c r="H30" s="375">
        <v>44926</v>
      </c>
      <c r="I30" s="374" t="s">
        <v>641</v>
      </c>
      <c r="J30" s="382">
        <v>44643</v>
      </c>
      <c r="K30" s="80" t="s">
        <v>92</v>
      </c>
      <c r="L30" s="394" t="s">
        <v>644</v>
      </c>
      <c r="M30" s="47">
        <v>4</v>
      </c>
      <c r="N30" s="373">
        <v>44649</v>
      </c>
    </row>
    <row r="31" spans="1:14" ht="33.75" x14ac:dyDescent="0.2">
      <c r="A31" s="386" t="s">
        <v>614</v>
      </c>
      <c r="B31" s="56" t="s">
        <v>639</v>
      </c>
      <c r="C31" s="375">
        <v>44643</v>
      </c>
      <c r="D31" s="56" t="s">
        <v>640</v>
      </c>
      <c r="E31" s="80">
        <v>10</v>
      </c>
      <c r="F31" s="56" t="s">
        <v>624</v>
      </c>
      <c r="G31" s="375">
        <v>44562</v>
      </c>
      <c r="H31" s="375">
        <v>44926</v>
      </c>
      <c r="I31" s="374" t="s">
        <v>641</v>
      </c>
      <c r="J31" s="382">
        <v>44643</v>
      </c>
      <c r="K31" s="80" t="s">
        <v>92</v>
      </c>
      <c r="L31" s="394" t="s">
        <v>644</v>
      </c>
      <c r="M31" s="47">
        <v>4</v>
      </c>
      <c r="N31" s="373">
        <v>44649</v>
      </c>
    </row>
    <row r="32" spans="1:14" ht="33.75" x14ac:dyDescent="0.2">
      <c r="A32" s="386" t="s">
        <v>614</v>
      </c>
      <c r="B32" s="56" t="s">
        <v>639</v>
      </c>
      <c r="C32" s="375">
        <v>44643</v>
      </c>
      <c r="D32" s="56" t="s">
        <v>640</v>
      </c>
      <c r="E32" s="80">
        <v>10</v>
      </c>
      <c r="F32" s="59" t="s">
        <v>623</v>
      </c>
      <c r="G32" s="375">
        <v>44562</v>
      </c>
      <c r="H32" s="375">
        <v>44926</v>
      </c>
      <c r="I32" s="374" t="s">
        <v>641</v>
      </c>
      <c r="J32" s="382">
        <v>44643</v>
      </c>
      <c r="K32" s="80" t="s">
        <v>92</v>
      </c>
      <c r="L32" s="394" t="s">
        <v>644</v>
      </c>
      <c r="M32" s="47">
        <v>4</v>
      </c>
      <c r="N32" s="373">
        <v>44649</v>
      </c>
    </row>
    <row r="33" spans="1:14" ht="33.75" x14ac:dyDescent="0.2">
      <c r="A33" s="56" t="s">
        <v>614</v>
      </c>
      <c r="B33" s="56" t="s">
        <v>639</v>
      </c>
      <c r="C33" s="375">
        <v>44643</v>
      </c>
      <c r="D33" s="56" t="s">
        <v>640</v>
      </c>
      <c r="E33" s="80">
        <v>10</v>
      </c>
      <c r="F33" s="59" t="s">
        <v>627</v>
      </c>
      <c r="G33" s="375">
        <v>44562</v>
      </c>
      <c r="H33" s="375">
        <v>44926</v>
      </c>
      <c r="I33" s="374" t="s">
        <v>641</v>
      </c>
      <c r="J33" s="382">
        <v>44643</v>
      </c>
      <c r="K33" s="80" t="s">
        <v>92</v>
      </c>
      <c r="L33" s="394" t="s">
        <v>644</v>
      </c>
      <c r="M33" s="47">
        <v>4</v>
      </c>
      <c r="N33" s="373">
        <v>44649</v>
      </c>
    </row>
    <row r="34" spans="1:14" x14ac:dyDescent="0.2">
      <c r="A34" s="56" t="s">
        <v>614</v>
      </c>
      <c r="B34" s="49" t="s">
        <v>630</v>
      </c>
      <c r="C34" s="53">
        <v>44677</v>
      </c>
      <c r="D34" s="59" t="s">
        <v>631</v>
      </c>
      <c r="E34" s="80">
        <v>1</v>
      </c>
      <c r="F34" s="56" t="s">
        <v>624</v>
      </c>
      <c r="G34" s="446">
        <v>44562</v>
      </c>
      <c r="H34" s="447">
        <v>44773</v>
      </c>
      <c r="I34" s="15" t="s">
        <v>645</v>
      </c>
      <c r="J34" s="53">
        <v>44677</v>
      </c>
      <c r="K34" s="80" t="s">
        <v>181</v>
      </c>
      <c r="L34" s="381" t="s">
        <v>620</v>
      </c>
      <c r="M34" s="54">
        <v>5</v>
      </c>
      <c r="N34" s="373">
        <v>44691</v>
      </c>
    </row>
    <row r="35" spans="1:14" x14ac:dyDescent="0.2">
      <c r="A35" s="56" t="s">
        <v>614</v>
      </c>
      <c r="B35" s="49" t="s">
        <v>630</v>
      </c>
      <c r="C35" s="53">
        <v>44677</v>
      </c>
      <c r="D35" s="59" t="s">
        <v>631</v>
      </c>
      <c r="E35" s="80">
        <v>1</v>
      </c>
      <c r="F35" s="56" t="s">
        <v>623</v>
      </c>
      <c r="G35" s="446">
        <v>44562</v>
      </c>
      <c r="H35" s="447">
        <v>44773</v>
      </c>
      <c r="I35" s="15" t="s">
        <v>645</v>
      </c>
      <c r="J35" s="53">
        <v>44677</v>
      </c>
      <c r="K35" s="80" t="s">
        <v>181</v>
      </c>
      <c r="L35" s="381" t="s">
        <v>620</v>
      </c>
      <c r="M35" s="54">
        <v>5</v>
      </c>
      <c r="N35" s="373">
        <v>44691</v>
      </c>
    </row>
    <row r="36" spans="1:14" x14ac:dyDescent="0.2">
      <c r="A36" s="56" t="s">
        <v>614</v>
      </c>
      <c r="B36" s="49" t="s">
        <v>630</v>
      </c>
      <c r="C36" s="53">
        <v>44677</v>
      </c>
      <c r="D36" s="59" t="s">
        <v>631</v>
      </c>
      <c r="E36" s="80">
        <v>2</v>
      </c>
      <c r="F36" s="56" t="s">
        <v>624</v>
      </c>
      <c r="G36" s="446">
        <v>44562</v>
      </c>
      <c r="H36" s="447">
        <v>44773</v>
      </c>
      <c r="I36" s="15" t="s">
        <v>645</v>
      </c>
      <c r="J36" s="53">
        <v>44677</v>
      </c>
      <c r="K36" s="80" t="s">
        <v>181</v>
      </c>
      <c r="L36" s="381" t="s">
        <v>620</v>
      </c>
      <c r="M36" s="54">
        <v>5</v>
      </c>
      <c r="N36" s="373">
        <v>44691</v>
      </c>
    </row>
    <row r="37" spans="1:14" x14ac:dyDescent="0.2">
      <c r="A37" s="56" t="s">
        <v>614</v>
      </c>
      <c r="B37" s="49" t="s">
        <v>630</v>
      </c>
      <c r="C37" s="53">
        <v>44677</v>
      </c>
      <c r="D37" s="59" t="s">
        <v>631</v>
      </c>
      <c r="E37" s="80">
        <v>2</v>
      </c>
      <c r="F37" s="56" t="s">
        <v>623</v>
      </c>
      <c r="G37" s="446">
        <v>44562</v>
      </c>
      <c r="H37" s="447">
        <v>44773</v>
      </c>
      <c r="I37" s="15" t="s">
        <v>645</v>
      </c>
      <c r="J37" s="53">
        <v>44677</v>
      </c>
      <c r="K37" s="80" t="s">
        <v>181</v>
      </c>
      <c r="L37" s="381" t="s">
        <v>620</v>
      </c>
      <c r="M37" s="54">
        <v>5</v>
      </c>
      <c r="N37" s="373">
        <v>44691</v>
      </c>
    </row>
    <row r="38" spans="1:14" x14ac:dyDescent="0.2">
      <c r="A38" s="56" t="s">
        <v>614</v>
      </c>
      <c r="B38" s="49" t="s">
        <v>630</v>
      </c>
      <c r="C38" s="53">
        <v>44677</v>
      </c>
      <c r="D38" s="59" t="s">
        <v>631</v>
      </c>
      <c r="E38" s="80">
        <v>3</v>
      </c>
      <c r="F38" s="56" t="s">
        <v>624</v>
      </c>
      <c r="G38" s="446">
        <v>44562</v>
      </c>
      <c r="H38" s="447">
        <v>44773</v>
      </c>
      <c r="I38" s="15" t="s">
        <v>645</v>
      </c>
      <c r="J38" s="53">
        <v>44677</v>
      </c>
      <c r="K38" s="80" t="s">
        <v>181</v>
      </c>
      <c r="L38" s="381" t="s">
        <v>620</v>
      </c>
      <c r="M38" s="54">
        <v>5</v>
      </c>
      <c r="N38" s="373">
        <v>44691</v>
      </c>
    </row>
    <row r="39" spans="1:14" x14ac:dyDescent="0.2">
      <c r="A39" s="56" t="s">
        <v>614</v>
      </c>
      <c r="B39" s="49" t="s">
        <v>630</v>
      </c>
      <c r="C39" s="53">
        <v>44677</v>
      </c>
      <c r="D39" s="59" t="s">
        <v>631</v>
      </c>
      <c r="E39" s="80">
        <v>3</v>
      </c>
      <c r="F39" s="56" t="s">
        <v>623</v>
      </c>
      <c r="G39" s="446">
        <v>44562</v>
      </c>
      <c r="H39" s="447">
        <v>44773</v>
      </c>
      <c r="I39" s="15" t="s">
        <v>645</v>
      </c>
      <c r="J39" s="53">
        <v>44677</v>
      </c>
      <c r="K39" s="80" t="s">
        <v>181</v>
      </c>
      <c r="L39" s="381" t="s">
        <v>620</v>
      </c>
      <c r="M39" s="54">
        <v>5</v>
      </c>
      <c r="N39" s="373">
        <v>44691</v>
      </c>
    </row>
    <row r="40" spans="1:14" ht="38.25" x14ac:dyDescent="0.2">
      <c r="A40" s="56" t="s">
        <v>614</v>
      </c>
      <c r="B40" s="450" t="s">
        <v>628</v>
      </c>
      <c r="C40" s="375">
        <v>44679</v>
      </c>
      <c r="D40" s="59" t="s">
        <v>629</v>
      </c>
      <c r="E40" s="80">
        <v>6</v>
      </c>
      <c r="F40" s="56" t="s">
        <v>624</v>
      </c>
      <c r="G40" s="446">
        <v>44683</v>
      </c>
      <c r="H40" s="447">
        <v>44742</v>
      </c>
      <c r="I40" s="449" t="s">
        <v>645</v>
      </c>
      <c r="J40" s="382">
        <v>44679</v>
      </c>
      <c r="K40" s="80" t="s">
        <v>646</v>
      </c>
      <c r="L40" s="448" t="s">
        <v>647</v>
      </c>
      <c r="M40" s="47">
        <v>5</v>
      </c>
      <c r="N40" s="373">
        <v>44691</v>
      </c>
    </row>
    <row r="41" spans="1:14" ht="38.25" x14ac:dyDescent="0.2">
      <c r="A41" s="56" t="s">
        <v>614</v>
      </c>
      <c r="B41" s="450" t="s">
        <v>628</v>
      </c>
      <c r="C41" s="375">
        <v>44679</v>
      </c>
      <c r="D41" s="59" t="s">
        <v>629</v>
      </c>
      <c r="E41" s="80">
        <v>14</v>
      </c>
      <c r="F41" s="56" t="s">
        <v>624</v>
      </c>
      <c r="G41" s="446">
        <v>44683</v>
      </c>
      <c r="H41" s="447">
        <v>44742</v>
      </c>
      <c r="I41" s="449" t="s">
        <v>645</v>
      </c>
      <c r="J41" s="375">
        <v>44679</v>
      </c>
      <c r="K41" s="80" t="s">
        <v>646</v>
      </c>
      <c r="L41" s="448" t="s">
        <v>648</v>
      </c>
      <c r="M41" s="47">
        <v>5</v>
      </c>
      <c r="N41" s="373">
        <v>44691</v>
      </c>
    </row>
    <row r="42" spans="1:14" ht="74.25" customHeight="1" x14ac:dyDescent="0.2">
      <c r="A42" s="48"/>
      <c r="B42" s="462" t="s">
        <v>628</v>
      </c>
      <c r="C42" s="375">
        <v>44683</v>
      </c>
      <c r="D42" s="59"/>
      <c r="E42" s="80"/>
      <c r="F42" s="56"/>
      <c r="G42" s="446">
        <v>44652</v>
      </c>
      <c r="H42" s="446">
        <v>44926</v>
      </c>
      <c r="I42" s="451" t="s">
        <v>649</v>
      </c>
      <c r="J42" s="375"/>
      <c r="K42" s="15"/>
      <c r="L42" s="448" t="s">
        <v>650</v>
      </c>
      <c r="M42" s="47">
        <v>5</v>
      </c>
      <c r="N42" s="373">
        <v>44691</v>
      </c>
    </row>
    <row r="43" spans="1:14" ht="38.25" x14ac:dyDescent="0.2">
      <c r="A43" s="56" t="s">
        <v>614</v>
      </c>
      <c r="B43" s="49" t="s">
        <v>651</v>
      </c>
      <c r="C43" s="375">
        <v>44687</v>
      </c>
      <c r="D43" s="56" t="s">
        <v>652</v>
      </c>
      <c r="E43" s="80">
        <v>6</v>
      </c>
      <c r="F43" s="56" t="s">
        <v>624</v>
      </c>
      <c r="G43" s="375">
        <v>44607</v>
      </c>
      <c r="H43" s="375">
        <v>44742</v>
      </c>
      <c r="I43" s="449" t="s">
        <v>645</v>
      </c>
      <c r="J43" s="375">
        <v>44687</v>
      </c>
      <c r="K43" s="80" t="s">
        <v>653</v>
      </c>
      <c r="L43" s="448" t="s">
        <v>654</v>
      </c>
      <c r="M43" s="47">
        <v>5</v>
      </c>
      <c r="N43" s="373">
        <v>44691</v>
      </c>
    </row>
    <row r="44" spans="1:14" x14ac:dyDescent="0.2">
      <c r="A44" s="56" t="s">
        <v>614</v>
      </c>
      <c r="B44" s="49" t="s">
        <v>651</v>
      </c>
      <c r="C44" s="375">
        <v>44687</v>
      </c>
      <c r="D44" s="56" t="s">
        <v>652</v>
      </c>
      <c r="E44" s="80">
        <v>7</v>
      </c>
      <c r="F44" s="56" t="s">
        <v>624</v>
      </c>
      <c r="G44" s="375">
        <v>44607</v>
      </c>
      <c r="H44" s="375">
        <v>44926</v>
      </c>
      <c r="I44" s="449" t="s">
        <v>645</v>
      </c>
      <c r="J44" s="375">
        <v>44687</v>
      </c>
      <c r="K44" s="80" t="s">
        <v>653</v>
      </c>
      <c r="L44" s="381" t="s">
        <v>620</v>
      </c>
      <c r="M44" s="47">
        <v>5</v>
      </c>
      <c r="N44" s="373">
        <v>44691</v>
      </c>
    </row>
    <row r="45" spans="1:14" x14ac:dyDescent="0.2">
      <c r="A45" s="56" t="s">
        <v>614</v>
      </c>
      <c r="B45" s="49" t="s">
        <v>651</v>
      </c>
      <c r="C45" s="375">
        <v>44687</v>
      </c>
      <c r="D45" s="56" t="s">
        <v>652</v>
      </c>
      <c r="E45" s="80">
        <v>7</v>
      </c>
      <c r="F45" s="387" t="s">
        <v>623</v>
      </c>
      <c r="G45" s="375">
        <v>44607</v>
      </c>
      <c r="H45" s="375">
        <v>44926</v>
      </c>
      <c r="I45" s="449" t="s">
        <v>645</v>
      </c>
      <c r="J45" s="375">
        <v>44687</v>
      </c>
      <c r="K45" s="80" t="s">
        <v>653</v>
      </c>
      <c r="L45" s="381" t="s">
        <v>620</v>
      </c>
      <c r="M45" s="47">
        <v>5</v>
      </c>
      <c r="N45" s="373">
        <v>44691</v>
      </c>
    </row>
    <row r="46" spans="1:14" x14ac:dyDescent="0.2">
      <c r="A46" s="56" t="s">
        <v>614</v>
      </c>
      <c r="B46" s="49" t="s">
        <v>651</v>
      </c>
      <c r="C46" s="375">
        <v>44687</v>
      </c>
      <c r="D46" s="56" t="s">
        <v>652</v>
      </c>
      <c r="E46" s="80">
        <v>7</v>
      </c>
      <c r="F46" s="386" t="s">
        <v>627</v>
      </c>
      <c r="G46" s="375">
        <v>44607</v>
      </c>
      <c r="H46" s="375">
        <v>44926</v>
      </c>
      <c r="I46" s="449" t="s">
        <v>645</v>
      </c>
      <c r="J46" s="375">
        <v>44687</v>
      </c>
      <c r="K46" s="80" t="s">
        <v>653</v>
      </c>
      <c r="L46" s="381" t="s">
        <v>620</v>
      </c>
      <c r="M46" s="47">
        <v>5</v>
      </c>
      <c r="N46" s="373">
        <v>44691</v>
      </c>
    </row>
    <row r="47" spans="1:14" ht="38.25" x14ac:dyDescent="0.2">
      <c r="A47" s="56"/>
      <c r="B47" s="462" t="s">
        <v>651</v>
      </c>
      <c r="C47" s="375">
        <v>44687</v>
      </c>
      <c r="D47" s="56" t="s">
        <v>652</v>
      </c>
      <c r="E47" s="80">
        <v>12</v>
      </c>
      <c r="F47" s="386"/>
      <c r="G47" s="375">
        <v>44682</v>
      </c>
      <c r="H47" s="375">
        <v>44926</v>
      </c>
      <c r="I47" s="466" t="s">
        <v>655</v>
      </c>
      <c r="J47" s="375">
        <v>44687</v>
      </c>
      <c r="K47" s="80" t="s">
        <v>653</v>
      </c>
      <c r="L47" s="79" t="s">
        <v>656</v>
      </c>
      <c r="M47" s="47">
        <v>5</v>
      </c>
      <c r="N47" s="373">
        <v>44691</v>
      </c>
    </row>
    <row r="48" spans="1:14" ht="25.5" x14ac:dyDescent="0.2">
      <c r="A48" s="56" t="s">
        <v>614</v>
      </c>
      <c r="B48" s="462" t="s">
        <v>632</v>
      </c>
      <c r="C48" s="375">
        <v>44690</v>
      </c>
      <c r="D48" s="56" t="s">
        <v>633</v>
      </c>
      <c r="E48" s="80">
        <v>1</v>
      </c>
      <c r="F48" s="386" t="s">
        <v>624</v>
      </c>
      <c r="G48" s="375">
        <v>44578</v>
      </c>
      <c r="H48" s="375">
        <v>44926</v>
      </c>
      <c r="I48" s="449" t="s">
        <v>645</v>
      </c>
      <c r="J48" s="375">
        <v>44690</v>
      </c>
      <c r="K48" s="80" t="s">
        <v>657</v>
      </c>
      <c r="L48" s="79" t="s">
        <v>658</v>
      </c>
      <c r="M48" s="47">
        <v>5</v>
      </c>
      <c r="N48" s="373">
        <v>44691</v>
      </c>
    </row>
    <row r="49" spans="1:14" x14ac:dyDescent="0.2">
      <c r="A49" s="56" t="s">
        <v>614</v>
      </c>
      <c r="B49" s="462" t="s">
        <v>639</v>
      </c>
      <c r="C49" s="375">
        <v>44693</v>
      </c>
      <c r="D49" s="56" t="s">
        <v>640</v>
      </c>
      <c r="E49" s="80">
        <v>1</v>
      </c>
      <c r="F49" s="386" t="s">
        <v>624</v>
      </c>
      <c r="G49" s="375">
        <v>44562</v>
      </c>
      <c r="H49" s="375">
        <v>44926</v>
      </c>
      <c r="I49" s="15" t="s">
        <v>659</v>
      </c>
      <c r="J49" s="375">
        <v>44693</v>
      </c>
      <c r="K49" s="80" t="s">
        <v>105</v>
      </c>
      <c r="L49" s="381" t="s">
        <v>620</v>
      </c>
      <c r="M49" s="54">
        <v>6</v>
      </c>
      <c r="N49" s="81">
        <v>44694</v>
      </c>
    </row>
    <row r="50" spans="1:14" x14ac:dyDescent="0.2">
      <c r="A50" s="56" t="s">
        <v>614</v>
      </c>
      <c r="B50" s="462" t="s">
        <v>639</v>
      </c>
      <c r="C50" s="375">
        <v>44693</v>
      </c>
      <c r="D50" s="56" t="s">
        <v>640</v>
      </c>
      <c r="E50" s="80">
        <v>1</v>
      </c>
      <c r="F50" s="386" t="s">
        <v>623</v>
      </c>
      <c r="G50" s="375">
        <v>44562</v>
      </c>
      <c r="H50" s="375">
        <v>44926</v>
      </c>
      <c r="I50" s="15" t="s">
        <v>659</v>
      </c>
      <c r="J50" s="375">
        <v>44693</v>
      </c>
      <c r="K50" s="80" t="s">
        <v>105</v>
      </c>
      <c r="L50" s="381" t="s">
        <v>620</v>
      </c>
      <c r="M50" s="54">
        <v>6</v>
      </c>
      <c r="N50" s="81">
        <v>44694</v>
      </c>
    </row>
    <row r="51" spans="1:14" x14ac:dyDescent="0.2">
      <c r="A51" s="56" t="s">
        <v>614</v>
      </c>
      <c r="B51" s="462" t="s">
        <v>639</v>
      </c>
      <c r="C51" s="375">
        <v>44693</v>
      </c>
      <c r="D51" s="56" t="s">
        <v>640</v>
      </c>
      <c r="E51" s="80">
        <v>1</v>
      </c>
      <c r="F51" s="56" t="s">
        <v>627</v>
      </c>
      <c r="G51" s="375">
        <v>44562</v>
      </c>
      <c r="H51" s="375">
        <v>44926</v>
      </c>
      <c r="I51" s="15" t="s">
        <v>659</v>
      </c>
      <c r="J51" s="375">
        <v>44693</v>
      </c>
      <c r="K51" s="80" t="s">
        <v>105</v>
      </c>
      <c r="L51" s="381" t="s">
        <v>620</v>
      </c>
      <c r="M51" s="54">
        <v>6</v>
      </c>
      <c r="N51" s="81">
        <v>44694</v>
      </c>
    </row>
    <row r="52" spans="1:14" x14ac:dyDescent="0.2">
      <c r="A52" s="56" t="s">
        <v>614</v>
      </c>
      <c r="B52" s="462" t="s">
        <v>639</v>
      </c>
      <c r="C52" s="375">
        <v>44693</v>
      </c>
      <c r="D52" s="56" t="s">
        <v>640</v>
      </c>
      <c r="E52" s="80">
        <v>2</v>
      </c>
      <c r="F52" s="388" t="s">
        <v>624</v>
      </c>
      <c r="G52" s="375">
        <v>44562</v>
      </c>
      <c r="H52" s="375">
        <v>44926</v>
      </c>
      <c r="I52" s="15" t="s">
        <v>659</v>
      </c>
      <c r="J52" s="375">
        <v>44693</v>
      </c>
      <c r="K52" s="80" t="s">
        <v>105</v>
      </c>
      <c r="L52" s="381" t="s">
        <v>620</v>
      </c>
      <c r="M52" s="54">
        <v>6</v>
      </c>
      <c r="N52" s="81">
        <v>44694</v>
      </c>
    </row>
    <row r="53" spans="1:14" x14ac:dyDescent="0.2">
      <c r="A53" s="56" t="s">
        <v>614</v>
      </c>
      <c r="B53" s="462" t="s">
        <v>639</v>
      </c>
      <c r="C53" s="375">
        <v>44693</v>
      </c>
      <c r="D53" s="56" t="s">
        <v>640</v>
      </c>
      <c r="E53" s="80">
        <v>2</v>
      </c>
      <c r="F53" s="388" t="s">
        <v>627</v>
      </c>
      <c r="G53" s="375">
        <v>44562</v>
      </c>
      <c r="H53" s="375">
        <v>44926</v>
      </c>
      <c r="I53" s="15" t="s">
        <v>659</v>
      </c>
      <c r="J53" s="375">
        <v>44693</v>
      </c>
      <c r="K53" s="80" t="s">
        <v>105</v>
      </c>
      <c r="L53" s="381" t="s">
        <v>620</v>
      </c>
      <c r="M53" s="54">
        <v>6</v>
      </c>
      <c r="N53" s="81">
        <v>44694</v>
      </c>
    </row>
    <row r="54" spans="1:14" x14ac:dyDescent="0.2">
      <c r="A54" s="56" t="s">
        <v>614</v>
      </c>
      <c r="B54" s="462" t="s">
        <v>639</v>
      </c>
      <c r="C54" s="375">
        <v>44693</v>
      </c>
      <c r="D54" s="56" t="s">
        <v>640</v>
      </c>
      <c r="E54" s="80">
        <v>3</v>
      </c>
      <c r="F54" s="387" t="s">
        <v>624</v>
      </c>
      <c r="G54" s="375">
        <v>44562</v>
      </c>
      <c r="H54" s="375">
        <v>44926</v>
      </c>
      <c r="I54" s="15" t="s">
        <v>659</v>
      </c>
      <c r="J54" s="375">
        <v>44693</v>
      </c>
      <c r="K54" s="80" t="s">
        <v>105</v>
      </c>
      <c r="L54" s="381" t="s">
        <v>620</v>
      </c>
      <c r="M54" s="54">
        <v>6</v>
      </c>
      <c r="N54" s="81">
        <v>44694</v>
      </c>
    </row>
    <row r="55" spans="1:14" x14ac:dyDescent="0.2">
      <c r="A55" s="56" t="s">
        <v>614</v>
      </c>
      <c r="B55" s="462" t="s">
        <v>639</v>
      </c>
      <c r="C55" s="375">
        <v>44693</v>
      </c>
      <c r="D55" s="56" t="s">
        <v>640</v>
      </c>
      <c r="E55" s="80">
        <v>3</v>
      </c>
      <c r="F55" s="56" t="s">
        <v>623</v>
      </c>
      <c r="G55" s="375">
        <v>44562</v>
      </c>
      <c r="H55" s="375">
        <v>44926</v>
      </c>
      <c r="I55" s="15" t="s">
        <v>659</v>
      </c>
      <c r="J55" s="375">
        <v>44693</v>
      </c>
      <c r="K55" s="80" t="s">
        <v>105</v>
      </c>
      <c r="L55" s="381" t="s">
        <v>620</v>
      </c>
      <c r="M55" s="54">
        <v>6</v>
      </c>
      <c r="N55" s="81">
        <v>44694</v>
      </c>
    </row>
    <row r="56" spans="1:14" x14ac:dyDescent="0.2">
      <c r="A56" s="56" t="s">
        <v>614</v>
      </c>
      <c r="B56" s="462" t="s">
        <v>639</v>
      </c>
      <c r="C56" s="375">
        <v>44693</v>
      </c>
      <c r="D56" s="56" t="s">
        <v>640</v>
      </c>
      <c r="E56" s="80">
        <v>3</v>
      </c>
      <c r="F56" s="387" t="s">
        <v>627</v>
      </c>
      <c r="G56" s="375">
        <v>44562</v>
      </c>
      <c r="H56" s="375">
        <v>44926</v>
      </c>
      <c r="I56" s="15" t="s">
        <v>659</v>
      </c>
      <c r="J56" s="375">
        <v>44693</v>
      </c>
      <c r="K56" s="80" t="s">
        <v>105</v>
      </c>
      <c r="L56" s="381" t="s">
        <v>620</v>
      </c>
      <c r="M56" s="54">
        <v>6</v>
      </c>
      <c r="N56" s="81">
        <v>44694</v>
      </c>
    </row>
    <row r="57" spans="1:14" x14ac:dyDescent="0.2">
      <c r="A57" s="56" t="s">
        <v>614</v>
      </c>
      <c r="B57" s="462" t="s">
        <v>639</v>
      </c>
      <c r="C57" s="375">
        <v>44693</v>
      </c>
      <c r="D57" s="56" t="s">
        <v>640</v>
      </c>
      <c r="E57" s="80">
        <v>4</v>
      </c>
      <c r="F57" s="56" t="s">
        <v>624</v>
      </c>
      <c r="G57" s="375">
        <v>44562</v>
      </c>
      <c r="H57" s="375">
        <v>44926</v>
      </c>
      <c r="I57" s="15" t="s">
        <v>659</v>
      </c>
      <c r="J57" s="375">
        <v>44693</v>
      </c>
      <c r="K57" s="80" t="s">
        <v>105</v>
      </c>
      <c r="L57" s="381" t="s">
        <v>620</v>
      </c>
      <c r="M57" s="54">
        <v>6</v>
      </c>
      <c r="N57" s="81">
        <v>44694</v>
      </c>
    </row>
    <row r="58" spans="1:14" x14ac:dyDescent="0.2">
      <c r="A58" s="56" t="s">
        <v>614</v>
      </c>
      <c r="B58" s="462" t="s">
        <v>639</v>
      </c>
      <c r="C58" s="375">
        <v>44693</v>
      </c>
      <c r="D58" s="56" t="s">
        <v>640</v>
      </c>
      <c r="E58" s="80">
        <v>4</v>
      </c>
      <c r="F58" s="387" t="s">
        <v>623</v>
      </c>
      <c r="G58" s="375">
        <v>44562</v>
      </c>
      <c r="H58" s="375">
        <v>44926</v>
      </c>
      <c r="I58" s="15" t="s">
        <v>659</v>
      </c>
      <c r="J58" s="375">
        <v>44693</v>
      </c>
      <c r="K58" s="80" t="s">
        <v>105</v>
      </c>
      <c r="L58" s="381" t="s">
        <v>620</v>
      </c>
      <c r="M58" s="54">
        <v>6</v>
      </c>
      <c r="N58" s="81">
        <v>44694</v>
      </c>
    </row>
    <row r="59" spans="1:14" x14ac:dyDescent="0.2">
      <c r="A59" s="56" t="s">
        <v>614</v>
      </c>
      <c r="B59" s="462" t="s">
        <v>639</v>
      </c>
      <c r="C59" s="375">
        <v>44693</v>
      </c>
      <c r="D59" s="56" t="s">
        <v>640</v>
      </c>
      <c r="E59" s="80">
        <v>4</v>
      </c>
      <c r="F59" s="386" t="s">
        <v>627</v>
      </c>
      <c r="G59" s="375">
        <v>44562</v>
      </c>
      <c r="H59" s="375">
        <v>44926</v>
      </c>
      <c r="I59" s="15" t="s">
        <v>659</v>
      </c>
      <c r="J59" s="375">
        <v>44693</v>
      </c>
      <c r="K59" s="80" t="s">
        <v>105</v>
      </c>
      <c r="L59" s="381" t="s">
        <v>620</v>
      </c>
      <c r="M59" s="54">
        <v>6</v>
      </c>
      <c r="N59" s="81">
        <v>44694</v>
      </c>
    </row>
    <row r="60" spans="1:14" x14ac:dyDescent="0.2">
      <c r="A60" s="56" t="s">
        <v>614</v>
      </c>
      <c r="B60" s="462" t="s">
        <v>639</v>
      </c>
      <c r="C60" s="375">
        <v>44693</v>
      </c>
      <c r="D60" s="56" t="s">
        <v>640</v>
      </c>
      <c r="E60" s="80">
        <v>7</v>
      </c>
      <c r="F60" s="386" t="s">
        <v>624</v>
      </c>
      <c r="G60" s="375">
        <v>44562</v>
      </c>
      <c r="H60" s="375">
        <v>44926</v>
      </c>
      <c r="I60" s="15" t="s">
        <v>659</v>
      </c>
      <c r="J60" s="375">
        <v>44693</v>
      </c>
      <c r="K60" s="80" t="s">
        <v>105</v>
      </c>
      <c r="L60" s="381" t="s">
        <v>620</v>
      </c>
      <c r="M60" s="54">
        <v>6</v>
      </c>
      <c r="N60" s="81">
        <v>44694</v>
      </c>
    </row>
    <row r="61" spans="1:14" x14ac:dyDescent="0.2">
      <c r="A61" s="56" t="s">
        <v>614</v>
      </c>
      <c r="B61" s="462" t="s">
        <v>639</v>
      </c>
      <c r="C61" s="375">
        <v>44693</v>
      </c>
      <c r="D61" s="56" t="s">
        <v>640</v>
      </c>
      <c r="E61" s="80">
        <v>7</v>
      </c>
      <c r="F61" s="386" t="s">
        <v>623</v>
      </c>
      <c r="G61" s="375">
        <v>44562</v>
      </c>
      <c r="H61" s="375">
        <v>44926</v>
      </c>
      <c r="I61" s="15" t="s">
        <v>659</v>
      </c>
      <c r="J61" s="375">
        <v>44693</v>
      </c>
      <c r="K61" s="80" t="s">
        <v>105</v>
      </c>
      <c r="L61" s="381" t="s">
        <v>620</v>
      </c>
      <c r="M61" s="54">
        <v>6</v>
      </c>
      <c r="N61" s="81">
        <v>44694</v>
      </c>
    </row>
    <row r="62" spans="1:14" x14ac:dyDescent="0.2">
      <c r="A62" s="56" t="s">
        <v>614</v>
      </c>
      <c r="B62" s="462" t="s">
        <v>639</v>
      </c>
      <c r="C62" s="375">
        <v>44693</v>
      </c>
      <c r="D62" s="56" t="s">
        <v>640</v>
      </c>
      <c r="E62" s="80">
        <v>7</v>
      </c>
      <c r="F62" s="56" t="s">
        <v>627</v>
      </c>
      <c r="G62" s="375">
        <v>44562</v>
      </c>
      <c r="H62" s="375">
        <v>44926</v>
      </c>
      <c r="I62" s="15" t="s">
        <v>659</v>
      </c>
      <c r="J62" s="375">
        <v>44693</v>
      </c>
      <c r="K62" s="80" t="s">
        <v>105</v>
      </c>
      <c r="L62" s="381" t="s">
        <v>620</v>
      </c>
      <c r="M62" s="54">
        <v>6</v>
      </c>
      <c r="N62" s="81">
        <v>44694</v>
      </c>
    </row>
    <row r="63" spans="1:14" ht="25.5" x14ac:dyDescent="0.2">
      <c r="B63" s="462" t="s">
        <v>639</v>
      </c>
      <c r="C63" s="375">
        <v>44693</v>
      </c>
      <c r="D63" s="478"/>
      <c r="E63" s="80"/>
      <c r="F63" s="477"/>
      <c r="G63" s="479">
        <v>44652</v>
      </c>
      <c r="H63" s="375">
        <v>44926</v>
      </c>
      <c r="I63" s="480" t="s">
        <v>660</v>
      </c>
      <c r="J63" s="375">
        <v>44693</v>
      </c>
      <c r="K63" s="80" t="s">
        <v>105</v>
      </c>
      <c r="L63" s="481" t="s">
        <v>620</v>
      </c>
      <c r="M63" s="47">
        <v>6</v>
      </c>
      <c r="N63" s="373">
        <v>44694</v>
      </c>
    </row>
    <row r="64" spans="1:14" x14ac:dyDescent="0.2">
      <c r="A64" s="56" t="s">
        <v>614</v>
      </c>
      <c r="B64" s="462" t="s">
        <v>639</v>
      </c>
      <c r="C64" s="53">
        <v>44708</v>
      </c>
      <c r="D64" s="56" t="s">
        <v>640</v>
      </c>
      <c r="E64" s="482">
        <v>1</v>
      </c>
      <c r="F64" s="56" t="s">
        <v>624</v>
      </c>
      <c r="G64" s="375">
        <v>44562</v>
      </c>
      <c r="H64" s="375">
        <v>44926</v>
      </c>
      <c r="I64" s="26" t="s">
        <v>661</v>
      </c>
      <c r="J64" s="53">
        <v>44708</v>
      </c>
      <c r="K64" s="491" t="s">
        <v>109</v>
      </c>
      <c r="L64" s="481" t="s">
        <v>620</v>
      </c>
      <c r="M64" s="54">
        <v>7</v>
      </c>
      <c r="N64" s="81">
        <v>44719</v>
      </c>
    </row>
    <row r="65" spans="1:14" x14ac:dyDescent="0.2">
      <c r="A65" s="56" t="s">
        <v>614</v>
      </c>
      <c r="B65" s="462" t="s">
        <v>639</v>
      </c>
      <c r="C65" s="53">
        <v>44708</v>
      </c>
      <c r="D65" s="56" t="s">
        <v>640</v>
      </c>
      <c r="E65" s="482">
        <v>1</v>
      </c>
      <c r="F65" s="56" t="s">
        <v>623</v>
      </c>
      <c r="G65" s="375">
        <v>44562</v>
      </c>
      <c r="H65" s="375">
        <v>44926</v>
      </c>
      <c r="I65" s="26" t="s">
        <v>661</v>
      </c>
      <c r="J65" s="53">
        <v>44708</v>
      </c>
      <c r="K65" s="491" t="s">
        <v>109</v>
      </c>
      <c r="L65" s="481" t="s">
        <v>620</v>
      </c>
      <c r="M65" s="54">
        <v>7</v>
      </c>
      <c r="N65" s="81">
        <v>44719</v>
      </c>
    </row>
    <row r="66" spans="1:14" x14ac:dyDescent="0.2">
      <c r="A66" s="56" t="s">
        <v>614</v>
      </c>
      <c r="B66" s="462" t="s">
        <v>639</v>
      </c>
      <c r="C66" s="53">
        <v>44708</v>
      </c>
      <c r="D66" s="56" t="s">
        <v>640</v>
      </c>
      <c r="E66" s="483">
        <v>4</v>
      </c>
      <c r="F66" s="387" t="s">
        <v>624</v>
      </c>
      <c r="G66" s="375">
        <v>44562</v>
      </c>
      <c r="H66" s="375">
        <v>44926</v>
      </c>
      <c r="I66" s="26" t="s">
        <v>661</v>
      </c>
      <c r="J66" s="53">
        <v>44708</v>
      </c>
      <c r="K66" s="491" t="s">
        <v>109</v>
      </c>
      <c r="L66" s="481" t="s">
        <v>620</v>
      </c>
      <c r="M66" s="54">
        <v>7</v>
      </c>
      <c r="N66" s="81">
        <v>44719</v>
      </c>
    </row>
    <row r="67" spans="1:14" x14ac:dyDescent="0.2">
      <c r="A67" s="56" t="s">
        <v>614</v>
      </c>
      <c r="B67" s="462" t="s">
        <v>639</v>
      </c>
      <c r="C67" s="53">
        <v>44708</v>
      </c>
      <c r="D67" s="56" t="s">
        <v>640</v>
      </c>
      <c r="E67" s="484">
        <v>4</v>
      </c>
      <c r="F67" s="56" t="s">
        <v>623</v>
      </c>
      <c r="G67" s="375">
        <v>44562</v>
      </c>
      <c r="H67" s="375">
        <v>44926</v>
      </c>
      <c r="I67" s="26" t="s">
        <v>661</v>
      </c>
      <c r="J67" s="53">
        <v>44708</v>
      </c>
      <c r="K67" s="491" t="s">
        <v>109</v>
      </c>
      <c r="L67" s="481" t="s">
        <v>620</v>
      </c>
      <c r="M67" s="54">
        <v>7</v>
      </c>
      <c r="N67" s="81">
        <v>44719</v>
      </c>
    </row>
    <row r="68" spans="1:14" x14ac:dyDescent="0.2">
      <c r="A68" s="56" t="s">
        <v>614</v>
      </c>
      <c r="B68" s="462" t="s">
        <v>632</v>
      </c>
      <c r="C68" s="53">
        <v>44696</v>
      </c>
      <c r="D68" s="56" t="s">
        <v>633</v>
      </c>
      <c r="E68" s="491">
        <v>5</v>
      </c>
      <c r="F68" s="56" t="s">
        <v>623</v>
      </c>
      <c r="G68" s="375">
        <v>44578</v>
      </c>
      <c r="H68" s="375">
        <v>44834</v>
      </c>
      <c r="I68" s="49" t="s">
        <v>662</v>
      </c>
      <c r="J68" s="489">
        <v>44727</v>
      </c>
      <c r="K68" s="580" t="s">
        <v>663</v>
      </c>
      <c r="L68" s="481" t="s">
        <v>620</v>
      </c>
      <c r="M68" s="54">
        <v>8</v>
      </c>
      <c r="N68" s="81">
        <v>44728</v>
      </c>
    </row>
    <row r="69" spans="1:14" ht="38.25" x14ac:dyDescent="0.2">
      <c r="A69" s="56" t="s">
        <v>614</v>
      </c>
      <c r="B69" s="462" t="s">
        <v>651</v>
      </c>
      <c r="C69" s="375">
        <v>44696</v>
      </c>
      <c r="D69" s="56" t="s">
        <v>652</v>
      </c>
      <c r="E69" s="59">
        <v>10</v>
      </c>
      <c r="F69" s="56" t="s">
        <v>624</v>
      </c>
      <c r="G69" s="490">
        <v>44593</v>
      </c>
      <c r="H69" s="490">
        <v>44736</v>
      </c>
      <c r="I69" s="462" t="s">
        <v>662</v>
      </c>
      <c r="J69" s="493">
        <v>44727</v>
      </c>
      <c r="K69" s="80" t="s">
        <v>664</v>
      </c>
      <c r="L69" s="481" t="s">
        <v>665</v>
      </c>
      <c r="M69" s="47">
        <v>8</v>
      </c>
      <c r="N69" s="373">
        <v>44728</v>
      </c>
    </row>
    <row r="70" spans="1:14" ht="38.25" x14ac:dyDescent="0.2">
      <c r="A70" s="56" t="s">
        <v>614</v>
      </c>
      <c r="B70" s="462" t="s">
        <v>639</v>
      </c>
      <c r="C70" s="375">
        <v>44757</v>
      </c>
      <c r="D70" s="56" t="s">
        <v>640</v>
      </c>
      <c r="E70" s="80">
        <v>12</v>
      </c>
      <c r="F70" s="56" t="s">
        <v>624</v>
      </c>
      <c r="G70" s="490">
        <v>44593</v>
      </c>
      <c r="H70" s="492">
        <v>44772</v>
      </c>
      <c r="I70" s="462" t="s">
        <v>662</v>
      </c>
      <c r="J70" s="494">
        <v>44728</v>
      </c>
      <c r="K70" s="80" t="s">
        <v>114</v>
      </c>
      <c r="L70" s="481" t="s">
        <v>665</v>
      </c>
      <c r="M70" s="47">
        <v>8</v>
      </c>
      <c r="N70" s="373">
        <v>44728</v>
      </c>
    </row>
    <row r="71" spans="1:14" ht="51" x14ac:dyDescent="0.2">
      <c r="A71" s="56" t="s">
        <v>614</v>
      </c>
      <c r="B71" s="462" t="s">
        <v>610</v>
      </c>
      <c r="C71" s="375">
        <v>44777</v>
      </c>
      <c r="D71" s="56" t="s">
        <v>629</v>
      </c>
      <c r="E71" s="80">
        <v>12</v>
      </c>
      <c r="F71" s="56" t="s">
        <v>624</v>
      </c>
      <c r="G71" s="490">
        <v>44593</v>
      </c>
      <c r="H71" s="490">
        <v>44712</v>
      </c>
      <c r="I71" s="374" t="s">
        <v>666</v>
      </c>
      <c r="J71" s="577"/>
      <c r="K71" s="80"/>
      <c r="L71" s="77" t="s">
        <v>667</v>
      </c>
      <c r="M71" s="47">
        <v>9</v>
      </c>
      <c r="N71" s="373">
        <v>44777</v>
      </c>
    </row>
    <row r="72" spans="1:14" ht="25.5" x14ac:dyDescent="0.2">
      <c r="A72" s="56" t="s">
        <v>614</v>
      </c>
      <c r="B72" s="462" t="s">
        <v>610</v>
      </c>
      <c r="C72" s="492">
        <v>44777</v>
      </c>
      <c r="D72" s="56" t="s">
        <v>629</v>
      </c>
      <c r="E72" s="80">
        <v>10</v>
      </c>
      <c r="F72" s="56" t="s">
        <v>623</v>
      </c>
      <c r="G72" s="490">
        <v>44593</v>
      </c>
      <c r="H72" s="490">
        <v>44834</v>
      </c>
      <c r="I72" s="578" t="s">
        <v>668</v>
      </c>
      <c r="J72" s="492">
        <v>44777</v>
      </c>
      <c r="K72" s="80" t="s">
        <v>669</v>
      </c>
      <c r="L72" s="579" t="s">
        <v>670</v>
      </c>
      <c r="M72" s="47">
        <v>9</v>
      </c>
      <c r="N72" s="373">
        <v>44777</v>
      </c>
    </row>
    <row r="73" spans="1:14" ht="25.5" x14ac:dyDescent="0.2">
      <c r="A73" s="56" t="s">
        <v>614</v>
      </c>
      <c r="B73" s="374" t="s">
        <v>651</v>
      </c>
      <c r="C73" s="375">
        <v>44783</v>
      </c>
      <c r="D73" s="80" t="s">
        <v>652</v>
      </c>
      <c r="E73" s="80">
        <v>3</v>
      </c>
      <c r="F73" s="56" t="s">
        <v>623</v>
      </c>
      <c r="G73" s="490">
        <v>44607</v>
      </c>
      <c r="H73" s="490">
        <v>44926</v>
      </c>
      <c r="I73" s="80" t="s">
        <v>845</v>
      </c>
      <c r="J73" s="581">
        <v>44781</v>
      </c>
      <c r="K73" s="80" t="s">
        <v>847</v>
      </c>
      <c r="L73" s="579" t="s">
        <v>846</v>
      </c>
      <c r="M73" s="54">
        <v>10</v>
      </c>
      <c r="N73" s="81">
        <v>44785</v>
      </c>
    </row>
    <row r="74" spans="1:14" ht="25.5" x14ac:dyDescent="0.2">
      <c r="A74" s="56" t="s">
        <v>614</v>
      </c>
      <c r="B74" s="374" t="s">
        <v>651</v>
      </c>
      <c r="C74" s="375">
        <v>44783</v>
      </c>
      <c r="D74" s="80" t="s">
        <v>652</v>
      </c>
      <c r="E74" s="80">
        <v>3</v>
      </c>
      <c r="F74" s="56" t="s">
        <v>627</v>
      </c>
      <c r="G74" s="490">
        <v>44607</v>
      </c>
      <c r="H74" s="490">
        <v>44926</v>
      </c>
      <c r="I74" s="80" t="s">
        <v>845</v>
      </c>
      <c r="J74" s="581">
        <v>44781</v>
      </c>
      <c r="K74" s="80" t="s">
        <v>847</v>
      </c>
      <c r="L74" s="579" t="s">
        <v>846</v>
      </c>
      <c r="M74" s="54">
        <v>10</v>
      </c>
      <c r="N74" s="81">
        <v>44785</v>
      </c>
    </row>
    <row r="75" spans="1:14" ht="38.25" x14ac:dyDescent="0.2">
      <c r="A75" s="56" t="s">
        <v>672</v>
      </c>
      <c r="B75" s="462" t="s">
        <v>639</v>
      </c>
      <c r="C75" s="375">
        <v>44784</v>
      </c>
      <c r="D75" s="80" t="s">
        <v>640</v>
      </c>
      <c r="E75" s="80">
        <v>10</v>
      </c>
      <c r="F75" s="583"/>
      <c r="G75" s="490">
        <v>44562</v>
      </c>
      <c r="H75" s="490">
        <v>44926</v>
      </c>
      <c r="I75" s="80" t="s">
        <v>845</v>
      </c>
      <c r="J75" s="382">
        <v>44784</v>
      </c>
      <c r="K75" s="600" t="s">
        <v>119</v>
      </c>
      <c r="L75" s="584" t="s">
        <v>851</v>
      </c>
      <c r="M75" s="54">
        <v>10</v>
      </c>
      <c r="N75" s="81">
        <v>44785</v>
      </c>
    </row>
    <row r="76" spans="1:14" ht="25.5" x14ac:dyDescent="0.2">
      <c r="A76" s="56" t="s">
        <v>672</v>
      </c>
      <c r="B76" s="462" t="s">
        <v>639</v>
      </c>
      <c r="E76" s="595"/>
      <c r="I76" s="80" t="s">
        <v>845</v>
      </c>
      <c r="J76" s="601"/>
      <c r="K76" s="595"/>
      <c r="L76" s="3" t="s">
        <v>852</v>
      </c>
      <c r="M76" s="54">
        <v>10</v>
      </c>
      <c r="N76" s="81">
        <v>44785</v>
      </c>
    </row>
    <row r="77" spans="1:14" ht="25.5" x14ac:dyDescent="0.2">
      <c r="A77" s="56" t="s">
        <v>672</v>
      </c>
      <c r="B77" s="462" t="s">
        <v>674</v>
      </c>
      <c r="C77" s="477"/>
      <c r="D77" s="593"/>
      <c r="E77" s="15"/>
      <c r="F77" s="593"/>
      <c r="G77" s="593"/>
      <c r="H77" s="478"/>
      <c r="I77" s="80" t="s">
        <v>845</v>
      </c>
      <c r="J77" s="595"/>
      <c r="K77" s="595"/>
      <c r="L77" s="3" t="s">
        <v>853</v>
      </c>
      <c r="M77" s="54">
        <v>10</v>
      </c>
      <c r="N77" s="81">
        <v>44785</v>
      </c>
    </row>
    <row r="78" spans="1:14" ht="25.5" x14ac:dyDescent="0.2">
      <c r="A78" s="56" t="s">
        <v>672</v>
      </c>
      <c r="B78" s="462" t="s">
        <v>615</v>
      </c>
      <c r="C78" s="590"/>
      <c r="D78" s="591"/>
      <c r="E78" s="49"/>
      <c r="F78" s="591"/>
      <c r="G78" s="591"/>
      <c r="H78" s="592"/>
      <c r="I78" s="80" t="s">
        <v>845</v>
      </c>
      <c r="J78" s="595"/>
      <c r="K78" s="595"/>
      <c r="L78" s="3" t="s">
        <v>854</v>
      </c>
      <c r="M78" s="54">
        <v>10</v>
      </c>
      <c r="N78" s="81">
        <v>44785</v>
      </c>
    </row>
    <row r="79" spans="1:14" ht="25.5" x14ac:dyDescent="0.2">
      <c r="A79" s="56" t="s">
        <v>672</v>
      </c>
      <c r="B79" s="462" t="s">
        <v>610</v>
      </c>
      <c r="E79" s="596"/>
      <c r="G79" s="490"/>
      <c r="H79" s="490"/>
      <c r="I79" s="80" t="s">
        <v>845</v>
      </c>
      <c r="J79" s="595"/>
      <c r="K79" s="596"/>
      <c r="L79" s="3" t="s">
        <v>855</v>
      </c>
      <c r="M79" s="54">
        <v>10</v>
      </c>
      <c r="N79" s="81">
        <v>44785</v>
      </c>
    </row>
    <row r="80" spans="1:14" x14ac:dyDescent="0.2">
      <c r="A80" s="56" t="s">
        <v>614</v>
      </c>
      <c r="B80" s="462" t="s">
        <v>632</v>
      </c>
      <c r="C80" s="597">
        <v>44791</v>
      </c>
      <c r="D80" s="478" t="s">
        <v>633</v>
      </c>
      <c r="E80" s="491">
        <v>1</v>
      </c>
      <c r="F80" s="594" t="s">
        <v>623</v>
      </c>
      <c r="G80" s="490">
        <v>44578</v>
      </c>
      <c r="H80" s="490">
        <v>44926</v>
      </c>
      <c r="I80" s="55" t="s">
        <v>857</v>
      </c>
      <c r="J80" s="489">
        <v>44790</v>
      </c>
      <c r="K80" s="491" t="s">
        <v>858</v>
      </c>
      <c r="L80" s="481" t="s">
        <v>620</v>
      </c>
      <c r="M80" s="54">
        <v>11</v>
      </c>
      <c r="N80" s="589">
        <v>44797</v>
      </c>
    </row>
    <row r="81" spans="1:14" x14ac:dyDescent="0.2">
      <c r="A81" s="386" t="s">
        <v>614</v>
      </c>
      <c r="B81" s="462" t="s">
        <v>632</v>
      </c>
      <c r="C81" s="597">
        <v>44791</v>
      </c>
      <c r="D81" s="598" t="s">
        <v>633</v>
      </c>
      <c r="E81" s="580">
        <v>9</v>
      </c>
      <c r="F81" s="599" t="s">
        <v>623</v>
      </c>
      <c r="G81" s="492">
        <v>44578</v>
      </c>
      <c r="H81" s="492">
        <v>44834</v>
      </c>
      <c r="I81" s="55" t="s">
        <v>857</v>
      </c>
      <c r="J81" s="489">
        <v>44790</v>
      </c>
      <c r="K81" s="55" t="s">
        <v>858</v>
      </c>
      <c r="L81" s="381" t="s">
        <v>620</v>
      </c>
      <c r="M81" s="54">
        <v>11</v>
      </c>
      <c r="N81" s="589">
        <v>44797</v>
      </c>
    </row>
    <row r="82" spans="1:14" x14ac:dyDescent="0.2">
      <c r="A82" s="386" t="s">
        <v>614</v>
      </c>
      <c r="B82" s="578" t="s">
        <v>639</v>
      </c>
      <c r="C82" s="603">
        <v>44797</v>
      </c>
      <c r="D82" s="593" t="s">
        <v>640</v>
      </c>
      <c r="E82" s="583">
        <v>1</v>
      </c>
      <c r="F82" s="56" t="s">
        <v>623</v>
      </c>
      <c r="G82" s="492">
        <v>44562</v>
      </c>
      <c r="H82" s="492">
        <v>44926</v>
      </c>
      <c r="I82" s="55" t="s">
        <v>857</v>
      </c>
      <c r="J82" s="603">
        <v>44797</v>
      </c>
      <c r="K82" s="55" t="s">
        <v>125</v>
      </c>
      <c r="L82" s="381" t="s">
        <v>620</v>
      </c>
      <c r="M82" s="54">
        <v>11</v>
      </c>
      <c r="N82" s="589">
        <v>44797</v>
      </c>
    </row>
    <row r="83" spans="1:14" x14ac:dyDescent="0.2">
      <c r="A83" s="386" t="s">
        <v>614</v>
      </c>
      <c r="B83" s="578" t="s">
        <v>639</v>
      </c>
      <c r="C83" s="603">
        <v>44797</v>
      </c>
      <c r="D83" s="593" t="s">
        <v>640</v>
      </c>
      <c r="E83" s="583">
        <v>1</v>
      </c>
      <c r="F83" s="599" t="s">
        <v>627</v>
      </c>
      <c r="G83" s="492">
        <v>44562</v>
      </c>
      <c r="H83" s="492">
        <v>44926</v>
      </c>
      <c r="I83" s="55" t="s">
        <v>857</v>
      </c>
      <c r="J83" s="603">
        <v>44797</v>
      </c>
      <c r="K83" s="55" t="s">
        <v>125</v>
      </c>
      <c r="L83" s="381" t="s">
        <v>620</v>
      </c>
      <c r="M83" s="54">
        <v>11</v>
      </c>
      <c r="N83" s="589">
        <v>44797</v>
      </c>
    </row>
    <row r="84" spans="1:14" x14ac:dyDescent="0.2">
      <c r="A84" s="386" t="s">
        <v>614</v>
      </c>
      <c r="B84" s="578" t="s">
        <v>639</v>
      </c>
      <c r="C84" s="603">
        <v>44804</v>
      </c>
      <c r="D84" s="593" t="s">
        <v>640</v>
      </c>
      <c r="E84" s="583">
        <v>1</v>
      </c>
      <c r="F84" s="56" t="s">
        <v>623</v>
      </c>
      <c r="G84" s="492">
        <v>44562</v>
      </c>
      <c r="H84" s="492">
        <v>44926</v>
      </c>
      <c r="I84" s="602" t="s">
        <v>859</v>
      </c>
      <c r="J84" s="603">
        <v>44804</v>
      </c>
      <c r="K84" s="602" t="s">
        <v>130</v>
      </c>
      <c r="L84" s="381" t="s">
        <v>620</v>
      </c>
      <c r="M84" s="54">
        <v>12</v>
      </c>
      <c r="N84" s="589">
        <v>44805</v>
      </c>
    </row>
    <row r="85" spans="1:14" x14ac:dyDescent="0.2">
      <c r="A85" s="386" t="s">
        <v>614</v>
      </c>
      <c r="B85" s="578" t="s">
        <v>639</v>
      </c>
      <c r="C85" s="603">
        <v>44804</v>
      </c>
      <c r="D85" s="593" t="s">
        <v>640</v>
      </c>
      <c r="E85" s="583">
        <v>1</v>
      </c>
      <c r="F85" s="56" t="s">
        <v>627</v>
      </c>
      <c r="G85" s="492">
        <v>44562</v>
      </c>
      <c r="H85" s="492">
        <v>44926</v>
      </c>
      <c r="I85" s="602" t="s">
        <v>859</v>
      </c>
      <c r="J85" s="603">
        <v>44804</v>
      </c>
      <c r="K85" s="602" t="s">
        <v>130</v>
      </c>
      <c r="L85" s="381" t="s">
        <v>620</v>
      </c>
      <c r="M85" s="54">
        <v>12</v>
      </c>
      <c r="N85" s="589">
        <v>44805</v>
      </c>
    </row>
    <row r="86" spans="1:14" ht="25.5" x14ac:dyDescent="0.2">
      <c r="A86" s="56" t="s">
        <v>614</v>
      </c>
      <c r="B86" s="450" t="s">
        <v>632</v>
      </c>
      <c r="C86" s="679">
        <v>44881</v>
      </c>
      <c r="D86" s="678" t="s">
        <v>633</v>
      </c>
      <c r="E86" s="675">
        <v>1</v>
      </c>
      <c r="F86" s="56" t="s">
        <v>627</v>
      </c>
      <c r="G86" s="581">
        <v>44578</v>
      </c>
      <c r="H86" s="676">
        <v>44926</v>
      </c>
      <c r="I86" s="675" t="s">
        <v>914</v>
      </c>
      <c r="J86" s="674">
        <v>44881</v>
      </c>
      <c r="K86" s="675" t="s">
        <v>915</v>
      </c>
      <c r="L86" s="677" t="s">
        <v>916</v>
      </c>
      <c r="M86" s="47">
        <v>13</v>
      </c>
      <c r="N86" s="673">
        <v>44897</v>
      </c>
    </row>
    <row r="87" spans="1:14" ht="48" customHeight="1" x14ac:dyDescent="0.2">
      <c r="A87" s="56" t="s">
        <v>672</v>
      </c>
      <c r="I87" s="675" t="s">
        <v>914</v>
      </c>
      <c r="L87" s="680" t="s">
        <v>927</v>
      </c>
      <c r="M87" s="47">
        <v>13</v>
      </c>
      <c r="N87" s="673">
        <v>44897</v>
      </c>
    </row>
    <row r="105" spans="1:1" x14ac:dyDescent="0.2">
      <c r="A105" s="393" t="s">
        <v>616</v>
      </c>
    </row>
    <row r="106" spans="1:1" x14ac:dyDescent="0.2">
      <c r="A106" s="393" t="s">
        <v>671</v>
      </c>
    </row>
    <row r="107" spans="1:1" x14ac:dyDescent="0.2">
      <c r="A107" s="393" t="s">
        <v>629</v>
      </c>
    </row>
    <row r="108" spans="1:1" x14ac:dyDescent="0.2">
      <c r="A108" s="393" t="s">
        <v>631</v>
      </c>
    </row>
    <row r="109" spans="1:1" x14ac:dyDescent="0.2">
      <c r="A109" s="393" t="s">
        <v>640</v>
      </c>
    </row>
    <row r="110" spans="1:1" x14ac:dyDescent="0.2">
      <c r="A110" s="393" t="s">
        <v>633</v>
      </c>
    </row>
    <row r="111" spans="1:1" x14ac:dyDescent="0.2">
      <c r="A111" s="393" t="s">
        <v>652</v>
      </c>
    </row>
    <row r="112" spans="1:1" x14ac:dyDescent="0.2">
      <c r="A112" s="393"/>
    </row>
    <row r="113" spans="1:1" x14ac:dyDescent="0.2">
      <c r="A113" s="393" t="s">
        <v>617</v>
      </c>
    </row>
    <row r="114" spans="1:1" x14ac:dyDescent="0.2">
      <c r="A114" s="393" t="s">
        <v>624</v>
      </c>
    </row>
    <row r="115" spans="1:1" x14ac:dyDescent="0.2">
      <c r="A115" s="393" t="s">
        <v>623</v>
      </c>
    </row>
    <row r="116" spans="1:1" x14ac:dyDescent="0.2">
      <c r="A116" s="393" t="s">
        <v>627</v>
      </c>
    </row>
    <row r="117" spans="1:1" x14ac:dyDescent="0.2">
      <c r="A117" s="393"/>
    </row>
    <row r="118" spans="1:1" x14ac:dyDescent="0.2">
      <c r="A118" s="393" t="s">
        <v>672</v>
      </c>
    </row>
    <row r="119" spans="1:1" x14ac:dyDescent="0.2">
      <c r="A119" s="393" t="s">
        <v>614</v>
      </c>
    </row>
    <row r="120" spans="1:1" x14ac:dyDescent="0.2">
      <c r="A120" s="393"/>
    </row>
    <row r="121" spans="1:1" x14ac:dyDescent="0.2">
      <c r="A121" s="393" t="s">
        <v>651</v>
      </c>
    </row>
    <row r="122" spans="1:1" x14ac:dyDescent="0.2">
      <c r="A122" s="393" t="s">
        <v>632</v>
      </c>
    </row>
    <row r="123" spans="1:1" x14ac:dyDescent="0.2">
      <c r="A123" s="393" t="s">
        <v>615</v>
      </c>
    </row>
    <row r="124" spans="1:1" x14ac:dyDescent="0.2">
      <c r="A124" s="393" t="s">
        <v>673</v>
      </c>
    </row>
    <row r="125" spans="1:1" x14ac:dyDescent="0.2">
      <c r="A125" s="393" t="s">
        <v>610</v>
      </c>
    </row>
    <row r="126" spans="1:1" x14ac:dyDescent="0.2">
      <c r="A126" s="393" t="s">
        <v>674</v>
      </c>
    </row>
    <row r="127" spans="1:1" x14ac:dyDescent="0.2">
      <c r="A127" s="393" t="s">
        <v>639</v>
      </c>
    </row>
  </sheetData>
  <sheetProtection algorithmName="SHA-512" hashValue="AwgeDyD+qhX4iIxyg322UltiPwsWTwpLP6C22VIOBDEaXSRPmZoKDueWyU4e0Qm2czjayPuy0s06toE7lFKQCg==" saltValue="/BAt5d2u8yWLkBv8i8A3dA==" spinCount="100000" sheet="1" objects="1" scenarios="1"/>
  <mergeCells count="14">
    <mergeCell ref="B1:I1"/>
    <mergeCell ref="J1:N1"/>
    <mergeCell ref="J2:K2"/>
    <mergeCell ref="L2:L3"/>
    <mergeCell ref="M2:M3"/>
    <mergeCell ref="N2:N3"/>
    <mergeCell ref="G2:G3"/>
    <mergeCell ref="H2:H3"/>
    <mergeCell ref="I2:I3"/>
    <mergeCell ref="A2:A3"/>
    <mergeCell ref="B2:B3"/>
    <mergeCell ref="C2:C3"/>
    <mergeCell ref="D2:E2"/>
    <mergeCell ref="F2:F3"/>
  </mergeCells>
  <dataValidations count="7">
    <dataValidation type="list" allowBlank="1" showInputMessage="1" showErrorMessage="1" sqref="F22:F23 F29 F27 F32:F33 F37 F39" xr:uid="{9CDF7303-3F11-4AE9-AABE-18286D2D296A}">
      <formula1>$T$5:$T$6</formula1>
    </dataValidation>
    <dataValidation type="list" allowBlank="1" showInputMessage="1" showErrorMessage="1" sqref="B34:B42" xr:uid="{80CD7AA4-6AED-4C91-AEF4-97BD822BFA05}">
      <formula1>$P$5:$P$10</formula1>
    </dataValidation>
    <dataValidation type="list" allowBlank="1" showInputMessage="1" showErrorMessage="1" sqref="D34:D42" xr:uid="{800E6B0B-AD9D-400A-8089-0662810C9C33}">
      <formula1>$Q$5:$Q$10</formula1>
    </dataValidation>
    <dataValidation type="list" allowBlank="1" showInputMessage="1" showErrorMessage="1" sqref="F5:F21 F30:F31 F24:F26 F28 F34:F36 F38 F40:F62 F64:F74 F80:F86" xr:uid="{D0C0EBDC-E07F-4199-A3E7-15DE0DD4229A}">
      <formula1>$A$113:$A$116</formula1>
    </dataValidation>
    <dataValidation type="list" allowBlank="1" showInputMessage="1" showErrorMessage="1" sqref="D5:D33 D43:D62 D64:D72" xr:uid="{D85CC055-7F05-47EA-8C2A-15002A475BF3}">
      <formula1>$A$105:$A$111</formula1>
    </dataValidation>
    <dataValidation type="list" allowBlank="1" showInputMessage="1" showErrorMessage="1" sqref="A5:A41 A43:A62 A64:A87" xr:uid="{070BEC66-FB99-42BB-8251-3A3C307FA8FA}">
      <formula1>$A$118:$A$119</formula1>
    </dataValidation>
    <dataValidation type="list" allowBlank="1" showInputMessage="1" showErrorMessage="1" sqref="B5:B33 B43:B86" xr:uid="{22D96A01-9DDD-4D14-B9DB-50A7535BF1B3}">
      <formula1>$A$121:$A$127</formula1>
    </dataValidation>
  </dataValidations>
  <pageMargins left="0.7" right="0.7" top="1.1458333333333333" bottom="0.75" header="0.3" footer="0.3"/>
  <pageSetup orientation="landscape" r:id="rId1"/>
  <headerFooter>
    <oddHeader>&amp;C&amp;"Arial Nova,Negrita"
CONTROL DE SOLICITUD DE CAMBIOS 
Y AJUSTES A PLAN DE ACCIÓN&amp;R&amp;G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C2E31-7B08-4D48-A44C-8DC15386FB9B}">
  <sheetPr>
    <tabColor rgb="FF0070C0"/>
  </sheetPr>
  <dimension ref="A1:Q21"/>
  <sheetViews>
    <sheetView showGridLines="0" topLeftCell="D1" zoomScale="90" zoomScaleNormal="90" workbookViewId="0">
      <pane ySplit="2" topLeftCell="A15" activePane="bottomLeft" state="frozen"/>
      <selection activeCell="AD23" sqref="AD23"/>
      <selection pane="bottomLeft" activeCell="E1" sqref="E1"/>
    </sheetView>
  </sheetViews>
  <sheetFormatPr baseColWidth="10" defaultColWidth="11.42578125" defaultRowHeight="14.25" x14ac:dyDescent="0.2"/>
  <cols>
    <col min="1" max="1" width="11.42578125" style="2"/>
    <col min="2" max="2" width="21.5703125" style="2" customWidth="1"/>
    <col min="3" max="3" width="68.140625" style="2" customWidth="1"/>
    <col min="4" max="4" width="27" style="2" customWidth="1"/>
    <col min="5" max="5" width="139.140625" style="2" customWidth="1"/>
    <col min="6" max="16384" width="11.42578125" style="2"/>
  </cols>
  <sheetData>
    <row r="1" spans="1:17" ht="107.1" customHeight="1" thickBot="1" x14ac:dyDescent="0.3">
      <c r="A1" s="760" t="s">
        <v>675</v>
      </c>
      <c r="B1" s="761"/>
      <c r="C1" s="761"/>
      <c r="D1" s="761"/>
      <c r="E1" s="96"/>
      <c r="F1" s="94"/>
      <c r="G1" s="94"/>
      <c r="H1" s="94"/>
      <c r="I1" s="94"/>
      <c r="J1" s="94"/>
      <c r="K1" s="94"/>
      <c r="L1" s="94"/>
      <c r="M1" s="94"/>
      <c r="N1" s="97"/>
      <c r="O1" s="97"/>
      <c r="P1" s="97"/>
      <c r="Q1"/>
    </row>
    <row r="2" spans="1:17" s="322" customFormat="1" ht="35.25" customHeight="1" x14ac:dyDescent="0.3">
      <c r="A2" s="334" t="s">
        <v>676</v>
      </c>
      <c r="B2" s="335" t="s">
        <v>677</v>
      </c>
      <c r="C2" s="335" t="s">
        <v>678</v>
      </c>
      <c r="D2" s="335" t="s">
        <v>679</v>
      </c>
      <c r="E2" s="336" t="s">
        <v>680</v>
      </c>
    </row>
    <row r="3" spans="1:17" ht="155.44999999999999" customHeight="1" x14ac:dyDescent="0.2">
      <c r="A3" s="323">
        <f>0+1</f>
        <v>1</v>
      </c>
      <c r="B3" s="307" t="s">
        <v>681</v>
      </c>
      <c r="C3" s="324" t="s">
        <v>682</v>
      </c>
      <c r="D3" s="325" t="s">
        <v>683</v>
      </c>
      <c r="E3" s="326" t="s">
        <v>684</v>
      </c>
    </row>
    <row r="4" spans="1:17" ht="114.75" customHeight="1" x14ac:dyDescent="0.2">
      <c r="A4" s="323">
        <f t="shared" ref="A4:A15" si="0">+A3+1</f>
        <v>2</v>
      </c>
      <c r="B4" s="307" t="s">
        <v>681</v>
      </c>
      <c r="C4" s="324" t="s">
        <v>685</v>
      </c>
      <c r="D4" s="325" t="s">
        <v>185</v>
      </c>
      <c r="E4" s="326" t="s">
        <v>686</v>
      </c>
    </row>
    <row r="5" spans="1:17" ht="138" customHeight="1" x14ac:dyDescent="0.2">
      <c r="A5" s="323">
        <f t="shared" si="0"/>
        <v>3</v>
      </c>
      <c r="B5" s="307" t="s">
        <v>681</v>
      </c>
      <c r="C5" s="324" t="s">
        <v>682</v>
      </c>
      <c r="D5" s="325" t="s">
        <v>199</v>
      </c>
      <c r="E5" s="326" t="s">
        <v>687</v>
      </c>
    </row>
    <row r="6" spans="1:17" ht="270" x14ac:dyDescent="0.2">
      <c r="A6" s="323">
        <f t="shared" si="0"/>
        <v>4</v>
      </c>
      <c r="B6" s="307" t="s">
        <v>681</v>
      </c>
      <c r="C6" s="324" t="s">
        <v>688</v>
      </c>
      <c r="D6" s="325" t="s">
        <v>97</v>
      </c>
      <c r="E6" s="326" t="s">
        <v>689</v>
      </c>
    </row>
    <row r="7" spans="1:17" ht="120" x14ac:dyDescent="0.2">
      <c r="A7" s="323">
        <f t="shared" si="0"/>
        <v>5</v>
      </c>
      <c r="B7" s="307" t="s">
        <v>681</v>
      </c>
      <c r="C7" s="324" t="s">
        <v>690</v>
      </c>
      <c r="D7" s="325" t="s">
        <v>147</v>
      </c>
      <c r="E7" s="327" t="s">
        <v>691</v>
      </c>
    </row>
    <row r="8" spans="1:17" ht="75" x14ac:dyDescent="0.2">
      <c r="A8" s="323">
        <f>+A7+1</f>
        <v>6</v>
      </c>
      <c r="B8" s="307" t="s">
        <v>692</v>
      </c>
      <c r="C8" s="324" t="s">
        <v>682</v>
      </c>
      <c r="D8" s="325" t="s">
        <v>135</v>
      </c>
      <c r="E8" s="326" t="s">
        <v>693</v>
      </c>
    </row>
    <row r="9" spans="1:17" ht="165" x14ac:dyDescent="0.2">
      <c r="A9" s="323">
        <f>+A8+1</f>
        <v>7</v>
      </c>
      <c r="B9" s="307" t="s">
        <v>694</v>
      </c>
      <c r="C9" s="324" t="s">
        <v>695</v>
      </c>
      <c r="D9" s="307" t="s">
        <v>696</v>
      </c>
      <c r="E9" s="326" t="s">
        <v>697</v>
      </c>
    </row>
    <row r="10" spans="1:17" ht="75" x14ac:dyDescent="0.2">
      <c r="A10" s="323">
        <f t="shared" si="0"/>
        <v>8</v>
      </c>
      <c r="B10" s="307" t="s">
        <v>694</v>
      </c>
      <c r="C10" s="328" t="s">
        <v>695</v>
      </c>
      <c r="D10" s="307" t="s">
        <v>698</v>
      </c>
      <c r="E10" s="327" t="s">
        <v>699</v>
      </c>
    </row>
    <row r="11" spans="1:17" ht="60" x14ac:dyDescent="0.2">
      <c r="A11" s="323">
        <f t="shared" si="0"/>
        <v>9</v>
      </c>
      <c r="B11" s="307" t="s">
        <v>694</v>
      </c>
      <c r="C11" s="328" t="s">
        <v>688</v>
      </c>
      <c r="D11" s="307" t="s">
        <v>240</v>
      </c>
      <c r="E11" s="327" t="s">
        <v>700</v>
      </c>
    </row>
    <row r="12" spans="1:17" ht="75" x14ac:dyDescent="0.2">
      <c r="A12" s="323">
        <f t="shared" si="0"/>
        <v>10</v>
      </c>
      <c r="B12" s="307" t="s">
        <v>694</v>
      </c>
      <c r="C12" s="328" t="s">
        <v>701</v>
      </c>
      <c r="D12" s="307" t="s">
        <v>702</v>
      </c>
      <c r="E12" s="327" t="s">
        <v>703</v>
      </c>
    </row>
    <row r="13" spans="1:17" ht="225" customHeight="1" x14ac:dyDescent="0.2">
      <c r="A13" s="323">
        <f>+A12+1</f>
        <v>11</v>
      </c>
      <c r="B13" s="307" t="s">
        <v>694</v>
      </c>
      <c r="C13" s="328" t="s">
        <v>701</v>
      </c>
      <c r="D13" s="307" t="s">
        <v>163</v>
      </c>
      <c r="E13" s="327" t="s">
        <v>704</v>
      </c>
    </row>
    <row r="14" spans="1:17" ht="114" customHeight="1" x14ac:dyDescent="0.2">
      <c r="A14" s="323">
        <f>+A13+1</f>
        <v>12</v>
      </c>
      <c r="B14" s="307" t="s">
        <v>692</v>
      </c>
      <c r="C14" s="328" t="s">
        <v>701</v>
      </c>
      <c r="D14" s="307" t="s">
        <v>124</v>
      </c>
      <c r="E14" s="326" t="s">
        <v>705</v>
      </c>
    </row>
    <row r="15" spans="1:17" ht="93.6" customHeight="1" x14ac:dyDescent="0.2">
      <c r="A15" s="323">
        <f t="shared" si="0"/>
        <v>13</v>
      </c>
      <c r="B15" s="325" t="s">
        <v>706</v>
      </c>
      <c r="C15" s="324" t="s">
        <v>688</v>
      </c>
      <c r="D15" s="325" t="s">
        <v>707</v>
      </c>
      <c r="E15" s="326" t="s">
        <v>708</v>
      </c>
    </row>
    <row r="16" spans="1:17" ht="102.95" customHeight="1" x14ac:dyDescent="0.2">
      <c r="A16" s="323">
        <f>A15+1</f>
        <v>14</v>
      </c>
      <c r="B16" s="307" t="s">
        <v>692</v>
      </c>
      <c r="C16" s="328" t="s">
        <v>682</v>
      </c>
      <c r="D16" s="307" t="s">
        <v>326</v>
      </c>
      <c r="E16" s="327" t="s">
        <v>709</v>
      </c>
    </row>
    <row r="17" spans="1:5" ht="150.75" thickBot="1" x14ac:dyDescent="0.25">
      <c r="A17" s="329">
        <f>A16+1</f>
        <v>15</v>
      </c>
      <c r="B17" s="330" t="s">
        <v>706</v>
      </c>
      <c r="C17" s="331" t="s">
        <v>688</v>
      </c>
      <c r="D17" s="332" t="s">
        <v>313</v>
      </c>
      <c r="E17" s="333" t="s">
        <v>710</v>
      </c>
    </row>
    <row r="19" spans="1:5" ht="33" customHeight="1" thickBot="1" x14ac:dyDescent="0.25">
      <c r="A19" s="762" t="s">
        <v>711</v>
      </c>
      <c r="B19" s="762"/>
      <c r="C19" s="762"/>
      <c r="D19" s="762"/>
      <c r="E19" s="762"/>
    </row>
    <row r="20" spans="1:5" ht="409.5" customHeight="1" x14ac:dyDescent="0.2">
      <c r="A20" s="763"/>
      <c r="B20" s="764"/>
      <c r="C20" s="764"/>
      <c r="D20" s="764"/>
      <c r="E20" s="765"/>
    </row>
    <row r="21" spans="1:5" ht="198" customHeight="1" thickBot="1" x14ac:dyDescent="0.25">
      <c r="A21" s="766"/>
      <c r="B21" s="767"/>
      <c r="C21" s="767"/>
      <c r="D21" s="767"/>
      <c r="E21" s="768"/>
    </row>
  </sheetData>
  <sheetProtection algorithmName="SHA-512" hashValue="soGSz8Iult4KOKeP5wEkWX7CI7BVV14hHnsQaKJYE/c/+KRWVbVXQ6b5SElzB7f3nXP4l+NDAYX8LSHJM9muaQ==" saltValue="yB9MbEbs9VlTe9MAl0NDjg==" spinCount="100000" sheet="1" objects="1" scenarios="1"/>
  <autoFilter ref="A2:E17" xr:uid="{4CA94736-76A7-48EE-B35D-4539F8D90DD1}"/>
  <mergeCells count="3">
    <mergeCell ref="A1:D1"/>
    <mergeCell ref="A19:E19"/>
    <mergeCell ref="A20:E2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CC092-D76F-4575-967A-0D460915FC13}">
  <sheetPr>
    <tabColor rgb="FF0070C0"/>
  </sheetPr>
  <dimension ref="A1:D64"/>
  <sheetViews>
    <sheetView workbookViewId="0">
      <selection activeCell="D1" sqref="D1"/>
    </sheetView>
  </sheetViews>
  <sheetFormatPr baseColWidth="10" defaultColWidth="10.85546875" defaultRowHeight="14.25" x14ac:dyDescent="0.2"/>
  <cols>
    <col min="1" max="1" width="3.140625" style="2" bestFit="1" customWidth="1"/>
    <col min="2" max="2" width="85.85546875" style="2" customWidth="1"/>
    <col min="3" max="3" width="4.42578125" style="2" customWidth="1"/>
    <col min="4" max="4" width="87.28515625" style="2" customWidth="1"/>
    <col min="5" max="16384" width="10.85546875" style="2"/>
  </cols>
  <sheetData>
    <row r="1" spans="1:4" ht="61.5" customHeight="1" thickBot="1" x14ac:dyDescent="0.25">
      <c r="A1" s="769" t="s">
        <v>712</v>
      </c>
      <c r="B1" s="770"/>
      <c r="C1" s="770"/>
      <c r="D1" s="95"/>
    </row>
    <row r="2" spans="1:4" ht="20.25" thickBot="1" x14ac:dyDescent="0.25">
      <c r="A2" s="771" t="s">
        <v>713</v>
      </c>
      <c r="B2" s="772"/>
      <c r="C2" s="771" t="s">
        <v>714</v>
      </c>
      <c r="D2" s="772"/>
    </row>
    <row r="3" spans="1:4" ht="15" x14ac:dyDescent="0.2">
      <c r="A3" s="351">
        <v>1</v>
      </c>
      <c r="B3" s="337" t="s">
        <v>715</v>
      </c>
      <c r="C3" s="351"/>
      <c r="D3" s="347"/>
    </row>
    <row r="4" spans="1:4" x14ac:dyDescent="0.2">
      <c r="A4" s="351">
        <v>2</v>
      </c>
      <c r="B4" s="338" t="s">
        <v>716</v>
      </c>
      <c r="C4" s="351">
        <v>1</v>
      </c>
      <c r="D4" s="338" t="s">
        <v>717</v>
      </c>
    </row>
    <row r="5" spans="1:4" x14ac:dyDescent="0.2">
      <c r="A5" s="351">
        <v>3</v>
      </c>
      <c r="B5" s="338" t="s">
        <v>718</v>
      </c>
      <c r="C5" s="351">
        <v>2</v>
      </c>
      <c r="D5" s="338" t="s">
        <v>719</v>
      </c>
    </row>
    <row r="6" spans="1:4" x14ac:dyDescent="0.2">
      <c r="A6" s="351">
        <v>4</v>
      </c>
      <c r="B6" s="338" t="s">
        <v>720</v>
      </c>
      <c r="C6" s="351">
        <v>3</v>
      </c>
      <c r="D6" s="338" t="s">
        <v>721</v>
      </c>
    </row>
    <row r="7" spans="1:4" x14ac:dyDescent="0.2">
      <c r="A7" s="351">
        <v>5</v>
      </c>
      <c r="B7" s="338" t="s">
        <v>722</v>
      </c>
      <c r="C7" s="351">
        <v>4</v>
      </c>
      <c r="D7" s="348" t="s">
        <v>723</v>
      </c>
    </row>
    <row r="8" spans="1:4" x14ac:dyDescent="0.2">
      <c r="A8" s="351">
        <v>6</v>
      </c>
      <c r="B8" s="339" t="s">
        <v>724</v>
      </c>
      <c r="C8" s="351">
        <v>5</v>
      </c>
      <c r="D8" s="348" t="s">
        <v>725</v>
      </c>
    </row>
    <row r="9" spans="1:4" x14ac:dyDescent="0.2">
      <c r="A9" s="351">
        <v>7</v>
      </c>
      <c r="B9" s="339" t="s">
        <v>726</v>
      </c>
      <c r="C9" s="351">
        <v>6</v>
      </c>
      <c r="D9" s="343" t="s">
        <v>727</v>
      </c>
    </row>
    <row r="10" spans="1:4" ht="25.5" x14ac:dyDescent="0.2">
      <c r="A10" s="351">
        <v>8</v>
      </c>
      <c r="B10" s="338" t="s">
        <v>728</v>
      </c>
      <c r="C10" s="351">
        <v>7</v>
      </c>
      <c r="D10" s="342" t="s">
        <v>729</v>
      </c>
    </row>
    <row r="11" spans="1:4" ht="25.5" x14ac:dyDescent="0.2">
      <c r="A11" s="351">
        <v>9</v>
      </c>
      <c r="B11" s="338" t="s">
        <v>730</v>
      </c>
      <c r="C11" s="351">
        <v>8</v>
      </c>
      <c r="D11" s="345" t="s">
        <v>731</v>
      </c>
    </row>
    <row r="12" spans="1:4" ht="25.5" x14ac:dyDescent="0.2">
      <c r="A12" s="351">
        <v>10</v>
      </c>
      <c r="B12" s="338" t="s">
        <v>732</v>
      </c>
      <c r="C12" s="351">
        <v>9</v>
      </c>
      <c r="D12" s="345" t="s">
        <v>733</v>
      </c>
    </row>
    <row r="13" spans="1:4" x14ac:dyDescent="0.2">
      <c r="A13" s="351">
        <v>11</v>
      </c>
      <c r="B13" s="339" t="s">
        <v>734</v>
      </c>
      <c r="C13" s="351">
        <v>10</v>
      </c>
      <c r="D13" s="342" t="s">
        <v>735</v>
      </c>
    </row>
    <row r="14" spans="1:4" ht="25.5" x14ac:dyDescent="0.2">
      <c r="A14" s="351">
        <v>12</v>
      </c>
      <c r="B14" s="339" t="s">
        <v>736</v>
      </c>
      <c r="C14" s="351">
        <v>11</v>
      </c>
      <c r="D14" s="342" t="s">
        <v>737</v>
      </c>
    </row>
    <row r="15" spans="1:4" x14ac:dyDescent="0.2">
      <c r="A15" s="351">
        <v>13</v>
      </c>
      <c r="B15" s="338" t="s">
        <v>738</v>
      </c>
      <c r="C15" s="351">
        <v>12</v>
      </c>
      <c r="D15" s="342" t="s">
        <v>739</v>
      </c>
    </row>
    <row r="16" spans="1:4" x14ac:dyDescent="0.2">
      <c r="A16" s="351">
        <v>14</v>
      </c>
      <c r="B16" s="338" t="s">
        <v>740</v>
      </c>
      <c r="C16" s="351">
        <v>13</v>
      </c>
      <c r="D16" s="342" t="s">
        <v>741</v>
      </c>
    </row>
    <row r="17" spans="1:4" x14ac:dyDescent="0.2">
      <c r="A17" s="351">
        <v>15</v>
      </c>
      <c r="B17" s="339" t="s">
        <v>742</v>
      </c>
      <c r="C17" s="351">
        <v>14</v>
      </c>
      <c r="D17" s="342" t="s">
        <v>743</v>
      </c>
    </row>
    <row r="18" spans="1:4" x14ac:dyDescent="0.2">
      <c r="A18" s="351">
        <v>16</v>
      </c>
      <c r="B18" s="340" t="s">
        <v>744</v>
      </c>
      <c r="C18" s="351">
        <v>15</v>
      </c>
      <c r="D18" s="342" t="s">
        <v>745</v>
      </c>
    </row>
    <row r="19" spans="1:4" ht="25.5" x14ac:dyDescent="0.2">
      <c r="A19" s="351">
        <v>17</v>
      </c>
      <c r="B19" s="339" t="s">
        <v>746</v>
      </c>
      <c r="C19" s="351">
        <v>16</v>
      </c>
      <c r="D19" s="345" t="s">
        <v>747</v>
      </c>
    </row>
    <row r="20" spans="1:4" x14ac:dyDescent="0.2">
      <c r="A20" s="351">
        <v>18</v>
      </c>
      <c r="B20" s="340" t="s">
        <v>748</v>
      </c>
      <c r="C20" s="351">
        <v>17</v>
      </c>
      <c r="D20" s="342" t="s">
        <v>749</v>
      </c>
    </row>
    <row r="21" spans="1:4" x14ac:dyDescent="0.2">
      <c r="A21" s="351">
        <v>19</v>
      </c>
      <c r="B21" s="341" t="s">
        <v>750</v>
      </c>
      <c r="C21" s="351">
        <v>18</v>
      </c>
      <c r="D21" s="345" t="s">
        <v>751</v>
      </c>
    </row>
    <row r="22" spans="1:4" x14ac:dyDescent="0.2">
      <c r="A22" s="351">
        <v>20</v>
      </c>
      <c r="B22" s="340" t="s">
        <v>752</v>
      </c>
      <c r="C22" s="351">
        <v>19</v>
      </c>
      <c r="D22" s="345" t="s">
        <v>753</v>
      </c>
    </row>
    <row r="23" spans="1:4" x14ac:dyDescent="0.2">
      <c r="A23" s="351">
        <v>21</v>
      </c>
      <c r="B23" s="338" t="s">
        <v>754</v>
      </c>
      <c r="C23" s="351">
        <v>20</v>
      </c>
      <c r="D23" s="345" t="s">
        <v>755</v>
      </c>
    </row>
    <row r="24" spans="1:4" x14ac:dyDescent="0.2">
      <c r="A24" s="351">
        <v>22</v>
      </c>
      <c r="B24" s="338" t="s">
        <v>756</v>
      </c>
      <c r="C24" s="351">
        <v>21</v>
      </c>
      <c r="D24" s="345" t="s">
        <v>757</v>
      </c>
    </row>
    <row r="25" spans="1:4" x14ac:dyDescent="0.2">
      <c r="A25" s="351">
        <v>23</v>
      </c>
      <c r="B25" s="338" t="s">
        <v>758</v>
      </c>
      <c r="C25" s="351">
        <v>22</v>
      </c>
      <c r="D25" s="345" t="s">
        <v>759</v>
      </c>
    </row>
    <row r="26" spans="1:4" x14ac:dyDescent="0.2">
      <c r="A26" s="351">
        <v>24</v>
      </c>
      <c r="B26" s="342" t="s">
        <v>760</v>
      </c>
      <c r="C26" s="351">
        <v>23</v>
      </c>
      <c r="D26" s="345" t="s">
        <v>761</v>
      </c>
    </row>
    <row r="27" spans="1:4" x14ac:dyDescent="0.2">
      <c r="A27" s="351">
        <v>25</v>
      </c>
      <c r="B27" s="338" t="s">
        <v>762</v>
      </c>
      <c r="C27" s="351">
        <v>24</v>
      </c>
      <c r="D27" s="345" t="s">
        <v>763</v>
      </c>
    </row>
    <row r="28" spans="1:4" x14ac:dyDescent="0.2">
      <c r="A28" s="351">
        <v>26</v>
      </c>
      <c r="B28" s="338" t="s">
        <v>764</v>
      </c>
      <c r="C28" s="351">
        <v>25</v>
      </c>
      <c r="D28" s="345" t="s">
        <v>765</v>
      </c>
    </row>
    <row r="29" spans="1:4" x14ac:dyDescent="0.2">
      <c r="A29" s="351">
        <v>27</v>
      </c>
      <c r="B29" s="338" t="s">
        <v>766</v>
      </c>
      <c r="C29" s="351">
        <v>26</v>
      </c>
      <c r="D29" s="342" t="s">
        <v>767</v>
      </c>
    </row>
    <row r="30" spans="1:4" x14ac:dyDescent="0.2">
      <c r="A30" s="351">
        <v>28</v>
      </c>
      <c r="B30" s="342" t="s">
        <v>768</v>
      </c>
      <c r="C30" s="351">
        <v>27</v>
      </c>
      <c r="D30" s="342" t="s">
        <v>769</v>
      </c>
    </row>
    <row r="31" spans="1:4" x14ac:dyDescent="0.2">
      <c r="A31" s="351">
        <v>29</v>
      </c>
      <c r="B31" s="338" t="s">
        <v>770</v>
      </c>
      <c r="C31" s="351">
        <v>28</v>
      </c>
      <c r="D31" s="345" t="s">
        <v>771</v>
      </c>
    </row>
    <row r="32" spans="1:4" ht="15" x14ac:dyDescent="0.2">
      <c r="A32" s="351">
        <v>30</v>
      </c>
      <c r="B32" s="338" t="s">
        <v>772</v>
      </c>
      <c r="C32" s="351"/>
      <c r="D32" s="349"/>
    </row>
    <row r="33" spans="1:4" ht="15" x14ac:dyDescent="0.2">
      <c r="A33" s="351">
        <v>31</v>
      </c>
      <c r="B33" s="338" t="s">
        <v>773</v>
      </c>
      <c r="C33" s="351"/>
      <c r="D33" s="349"/>
    </row>
    <row r="34" spans="1:4" ht="15" x14ac:dyDescent="0.2">
      <c r="A34" s="351">
        <v>32</v>
      </c>
      <c r="B34" s="341" t="s">
        <v>774</v>
      </c>
      <c r="C34" s="351"/>
      <c r="D34" s="349"/>
    </row>
    <row r="35" spans="1:4" ht="15" x14ac:dyDescent="0.2">
      <c r="A35" s="351">
        <v>33</v>
      </c>
      <c r="B35" s="343" t="s">
        <v>775</v>
      </c>
      <c r="C35" s="351"/>
      <c r="D35" s="349"/>
    </row>
    <row r="36" spans="1:4" ht="15" x14ac:dyDescent="0.2">
      <c r="A36" s="351">
        <v>34</v>
      </c>
      <c r="B36" s="344" t="s">
        <v>776</v>
      </c>
      <c r="C36" s="351"/>
      <c r="D36" s="349"/>
    </row>
    <row r="37" spans="1:4" ht="15" x14ac:dyDescent="0.2">
      <c r="A37" s="351">
        <v>35</v>
      </c>
      <c r="B37" s="345" t="s">
        <v>777</v>
      </c>
      <c r="C37" s="351"/>
      <c r="D37" s="349"/>
    </row>
    <row r="38" spans="1:4" ht="15.75" thickBot="1" x14ac:dyDescent="0.25">
      <c r="A38" s="352">
        <v>36</v>
      </c>
      <c r="B38" s="346" t="s">
        <v>778</v>
      </c>
      <c r="C38" s="352"/>
      <c r="D38" s="350"/>
    </row>
    <row r="39" spans="1:4" ht="14.45" customHeight="1" thickBot="1" x14ac:dyDescent="0.25">
      <c r="A39" s="771" t="s">
        <v>779</v>
      </c>
      <c r="B39" s="772"/>
      <c r="C39" s="771" t="s">
        <v>780</v>
      </c>
      <c r="D39" s="772"/>
    </row>
    <row r="40" spans="1:4" x14ac:dyDescent="0.2">
      <c r="A40" s="351">
        <v>1</v>
      </c>
      <c r="B40" s="353" t="s">
        <v>781</v>
      </c>
      <c r="C40" s="351">
        <v>1</v>
      </c>
      <c r="D40" s="353" t="s">
        <v>782</v>
      </c>
    </row>
    <row r="41" spans="1:4" x14ac:dyDescent="0.2">
      <c r="A41" s="351">
        <v>2</v>
      </c>
      <c r="B41" s="338" t="s">
        <v>783</v>
      </c>
      <c r="C41" s="351">
        <v>2</v>
      </c>
      <c r="D41" s="354" t="s">
        <v>784</v>
      </c>
    </row>
    <row r="42" spans="1:4" x14ac:dyDescent="0.2">
      <c r="A42" s="351">
        <v>3</v>
      </c>
      <c r="B42" s="338" t="s">
        <v>785</v>
      </c>
      <c r="C42" s="351">
        <v>3</v>
      </c>
      <c r="D42" s="354" t="s">
        <v>786</v>
      </c>
    </row>
    <row r="43" spans="1:4" x14ac:dyDescent="0.2">
      <c r="A43" s="351">
        <v>4</v>
      </c>
      <c r="B43" s="338" t="s">
        <v>787</v>
      </c>
      <c r="C43" s="351">
        <v>4</v>
      </c>
      <c r="D43" s="354" t="s">
        <v>788</v>
      </c>
    </row>
    <row r="44" spans="1:4" x14ac:dyDescent="0.2">
      <c r="A44" s="351">
        <v>5</v>
      </c>
      <c r="B44" s="338" t="s">
        <v>789</v>
      </c>
      <c r="C44" s="351">
        <v>5</v>
      </c>
      <c r="D44" s="354" t="s">
        <v>790</v>
      </c>
    </row>
    <row r="45" spans="1:4" x14ac:dyDescent="0.2">
      <c r="A45" s="351">
        <v>6</v>
      </c>
      <c r="B45" s="338" t="s">
        <v>791</v>
      </c>
      <c r="C45" s="351">
        <v>6</v>
      </c>
      <c r="D45" s="354" t="s">
        <v>792</v>
      </c>
    </row>
    <row r="46" spans="1:4" ht="25.5" x14ac:dyDescent="0.2">
      <c r="A46" s="351">
        <v>7</v>
      </c>
      <c r="B46" s="338" t="s">
        <v>793</v>
      </c>
      <c r="C46" s="351">
        <v>7</v>
      </c>
      <c r="D46" s="354" t="s">
        <v>794</v>
      </c>
    </row>
    <row r="47" spans="1:4" x14ac:dyDescent="0.2">
      <c r="A47" s="351">
        <v>8</v>
      </c>
      <c r="B47" s="338" t="s">
        <v>795</v>
      </c>
      <c r="C47" s="351">
        <v>8</v>
      </c>
      <c r="D47" s="354" t="s">
        <v>796</v>
      </c>
    </row>
    <row r="48" spans="1:4" x14ac:dyDescent="0.2">
      <c r="A48" s="351">
        <v>9</v>
      </c>
      <c r="B48" s="338" t="s">
        <v>797</v>
      </c>
      <c r="C48" s="351">
        <v>9</v>
      </c>
      <c r="D48" s="354" t="s">
        <v>798</v>
      </c>
    </row>
    <row r="49" spans="1:4" x14ac:dyDescent="0.2">
      <c r="A49" s="351">
        <v>10</v>
      </c>
      <c r="B49" s="338" t="s">
        <v>799</v>
      </c>
      <c r="C49" s="351">
        <v>10</v>
      </c>
      <c r="D49" s="354" t="s">
        <v>800</v>
      </c>
    </row>
    <row r="50" spans="1:4" x14ac:dyDescent="0.2">
      <c r="A50" s="351">
        <v>11</v>
      </c>
      <c r="B50" s="338" t="s">
        <v>801</v>
      </c>
      <c r="C50" s="351">
        <v>11</v>
      </c>
      <c r="D50" s="354" t="s">
        <v>802</v>
      </c>
    </row>
    <row r="51" spans="1:4" ht="25.5" x14ac:dyDescent="0.2">
      <c r="A51" s="351">
        <v>12</v>
      </c>
      <c r="B51" s="338" t="s">
        <v>803</v>
      </c>
      <c r="C51" s="351">
        <v>12</v>
      </c>
      <c r="D51" s="354" t="s">
        <v>804</v>
      </c>
    </row>
    <row r="52" spans="1:4" x14ac:dyDescent="0.2">
      <c r="A52" s="351">
        <v>13</v>
      </c>
      <c r="B52" s="338" t="s">
        <v>805</v>
      </c>
      <c r="C52" s="351">
        <v>13</v>
      </c>
      <c r="D52" s="354" t="s">
        <v>806</v>
      </c>
    </row>
    <row r="53" spans="1:4" x14ac:dyDescent="0.2">
      <c r="A53" s="351">
        <v>14</v>
      </c>
      <c r="B53" s="338" t="s">
        <v>807</v>
      </c>
      <c r="C53" s="351"/>
      <c r="D53" s="354"/>
    </row>
    <row r="54" spans="1:4" ht="15" x14ac:dyDescent="0.2">
      <c r="A54" s="351">
        <v>15</v>
      </c>
      <c r="B54" s="338" t="s">
        <v>808</v>
      </c>
      <c r="C54" s="351"/>
      <c r="D54" s="349"/>
    </row>
    <row r="55" spans="1:4" ht="15" x14ac:dyDescent="0.2">
      <c r="A55" s="351">
        <v>16</v>
      </c>
      <c r="B55" s="338" t="s">
        <v>809</v>
      </c>
      <c r="C55" s="351"/>
      <c r="D55" s="349"/>
    </row>
    <row r="56" spans="1:4" ht="15" x14ac:dyDescent="0.2">
      <c r="A56" s="351">
        <v>17</v>
      </c>
      <c r="B56" s="338" t="s">
        <v>810</v>
      </c>
      <c r="C56" s="351"/>
      <c r="D56" s="349"/>
    </row>
    <row r="57" spans="1:4" ht="15" x14ac:dyDescent="0.2">
      <c r="A57" s="351">
        <v>18</v>
      </c>
      <c r="B57" s="338" t="s">
        <v>811</v>
      </c>
      <c r="C57" s="351"/>
      <c r="D57" s="349"/>
    </row>
    <row r="58" spans="1:4" ht="15" x14ac:dyDescent="0.2">
      <c r="A58" s="351">
        <v>19</v>
      </c>
      <c r="B58" s="338" t="s">
        <v>812</v>
      </c>
      <c r="C58" s="351"/>
      <c r="D58" s="349"/>
    </row>
    <row r="59" spans="1:4" ht="15" x14ac:dyDescent="0.2">
      <c r="A59" s="351">
        <v>20</v>
      </c>
      <c r="B59" s="338" t="s">
        <v>813</v>
      </c>
      <c r="C59" s="351"/>
      <c r="D59" s="349"/>
    </row>
    <row r="60" spans="1:4" ht="15" x14ac:dyDescent="0.2">
      <c r="A60" s="351">
        <v>21</v>
      </c>
      <c r="B60" s="338" t="s">
        <v>814</v>
      </c>
      <c r="C60" s="351"/>
      <c r="D60" s="349"/>
    </row>
    <row r="61" spans="1:4" ht="15" x14ac:dyDescent="0.2">
      <c r="A61" s="351">
        <v>22</v>
      </c>
      <c r="B61" s="338" t="s">
        <v>815</v>
      </c>
      <c r="C61" s="351"/>
      <c r="D61" s="349"/>
    </row>
    <row r="62" spans="1:4" ht="15" x14ac:dyDescent="0.2">
      <c r="A62" s="351">
        <v>23</v>
      </c>
      <c r="B62" s="338" t="s">
        <v>816</v>
      </c>
      <c r="C62" s="351"/>
      <c r="D62" s="349"/>
    </row>
    <row r="63" spans="1:4" ht="15" x14ac:dyDescent="0.2">
      <c r="A63" s="351"/>
      <c r="B63" s="338"/>
      <c r="C63" s="351"/>
      <c r="D63" s="349"/>
    </row>
    <row r="64" spans="1:4" ht="15" thickBot="1" x14ac:dyDescent="0.25">
      <c r="A64" s="21"/>
      <c r="B64" s="22"/>
      <c r="C64" s="21"/>
      <c r="D64" s="22"/>
    </row>
  </sheetData>
  <sheetProtection algorithmName="SHA-512" hashValue="ZcdhCgLOHtbeL70hReW6gMgAjjcix4DxUWEJnKDmbxDaoeiviaAw5GXIPyjUOdMk2t2ZwURJyqpcx8ds6lfI9w==" saltValue="8DviICXFtP1ERU2tf4FHjw==" spinCount="100000" sheet="1" objects="1" scenarios="1"/>
  <mergeCells count="5">
    <mergeCell ref="A1:C1"/>
    <mergeCell ref="A2:B2"/>
    <mergeCell ref="C2:D2"/>
    <mergeCell ref="A39:B39"/>
    <mergeCell ref="C39:D3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FBBDA-9A17-44C6-A4CC-D85FFF363F53}">
  <sheetPr>
    <tabColor theme="7" tint="0.79998168889431442"/>
  </sheetPr>
  <dimension ref="A1:F8"/>
  <sheetViews>
    <sheetView zoomScale="89" zoomScaleNormal="100" workbookViewId="0">
      <selection activeCell="AD23" sqref="AD23"/>
    </sheetView>
  </sheetViews>
  <sheetFormatPr baseColWidth="10" defaultColWidth="11.42578125" defaultRowHeight="14.25" x14ac:dyDescent="0.2"/>
  <cols>
    <col min="1" max="1" width="18.85546875" style="2" customWidth="1"/>
    <col min="2" max="2" width="11.5703125" style="2" customWidth="1"/>
    <col min="3" max="3" width="18.5703125" style="2" customWidth="1"/>
    <col min="4" max="4" width="23" style="2" customWidth="1"/>
    <col min="5" max="5" width="21.140625" style="2" customWidth="1"/>
    <col min="6" max="6" width="33" style="2" customWidth="1"/>
    <col min="7" max="16384" width="11.42578125" style="2"/>
  </cols>
  <sheetData>
    <row r="1" spans="1:6" ht="16.5" x14ac:dyDescent="0.2">
      <c r="A1" s="355" t="s">
        <v>817</v>
      </c>
      <c r="B1" s="356" t="s">
        <v>818</v>
      </c>
      <c r="C1" s="356" t="s">
        <v>819</v>
      </c>
      <c r="D1" s="356" t="s">
        <v>820</v>
      </c>
      <c r="E1" s="356" t="s">
        <v>821</v>
      </c>
      <c r="F1" s="357" t="s">
        <v>822</v>
      </c>
    </row>
    <row r="2" spans="1:6" ht="15" x14ac:dyDescent="0.25">
      <c r="A2" s="358" t="s">
        <v>823</v>
      </c>
      <c r="B2" s="359" t="s">
        <v>824</v>
      </c>
      <c r="C2" s="360">
        <v>43816</v>
      </c>
      <c r="D2" s="361" t="s">
        <v>825</v>
      </c>
      <c r="E2" s="361" t="s">
        <v>479</v>
      </c>
      <c r="F2" s="362" t="s">
        <v>826</v>
      </c>
    </row>
    <row r="3" spans="1:6" ht="15" x14ac:dyDescent="0.25">
      <c r="A3" s="358" t="s">
        <v>823</v>
      </c>
      <c r="B3" s="359" t="s">
        <v>827</v>
      </c>
      <c r="C3" s="360">
        <v>44235</v>
      </c>
      <c r="D3" s="361" t="s">
        <v>479</v>
      </c>
      <c r="E3" s="361" t="s">
        <v>479</v>
      </c>
      <c r="F3" s="362" t="s">
        <v>828</v>
      </c>
    </row>
    <row r="4" spans="1:6" ht="15" x14ac:dyDescent="0.25">
      <c r="A4" s="358" t="s">
        <v>823</v>
      </c>
      <c r="B4" s="359" t="s">
        <v>829</v>
      </c>
      <c r="C4" s="360">
        <v>44545</v>
      </c>
      <c r="D4" s="361" t="s">
        <v>830</v>
      </c>
      <c r="E4" s="361" t="s">
        <v>479</v>
      </c>
      <c r="F4" s="362" t="s">
        <v>831</v>
      </c>
    </row>
    <row r="5" spans="1:6" ht="15" x14ac:dyDescent="0.25">
      <c r="A5" s="363"/>
      <c r="B5" s="364"/>
      <c r="C5" s="365"/>
      <c r="D5" s="365"/>
      <c r="E5" s="365"/>
      <c r="F5" s="366"/>
    </row>
    <row r="6" spans="1:6" ht="15" x14ac:dyDescent="0.25">
      <c r="A6" s="363"/>
      <c r="B6" s="364"/>
      <c r="C6" s="365"/>
      <c r="D6" s="365"/>
      <c r="E6" s="365"/>
      <c r="F6" s="366"/>
    </row>
    <row r="7" spans="1:6" ht="15" x14ac:dyDescent="0.25">
      <c r="A7" s="363"/>
      <c r="B7" s="364"/>
      <c r="C7" s="365"/>
      <c r="D7" s="365"/>
      <c r="E7" s="365"/>
      <c r="F7" s="366"/>
    </row>
    <row r="8" spans="1:6" ht="15" thickBot="1" x14ac:dyDescent="0.25">
      <c r="A8" s="43"/>
      <c r="B8" s="46"/>
      <c r="C8" s="44"/>
      <c r="D8" s="44"/>
      <c r="E8" s="44"/>
      <c r="F8" s="45"/>
    </row>
  </sheetData>
  <sheetProtection algorithmName="SHA-512" hashValue="pYrWAVNRwAMjKHbZoqhK/Jx9gTj5bCt/mekdubgPtQZaUAIK1CaxcU8vi6fkYEAPWtRbs7GvubfjAE2UmABlFA==" saltValue="QeebqOjts3s6sxqdIDQOjg==" spinCount="100000" sheet="1" objects="1" scenarios="1"/>
  <pageMargins left="0.57350187265917607" right="0.25" top="1.2083333333333333" bottom="1.1938202247191012" header="0.3" footer="0.3"/>
  <pageSetup orientation="landscape" r:id="rId1"/>
  <headerFooter>
    <oddHeader>&amp;L&amp;"Geomanist Bold,Normal"&amp;12CONTROL DE CAMBIOS DEL FORMATO&amp;11
&amp;"Geomanist Light,Normal"&amp;12CCE-DES-FM-15
&amp;G&amp;R&amp;G</oddHeader>
    <oddFooter>&amp;C&amp;"Arial Narrow,Normal"&amp;K02-022&amp;G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5ED2-467F-460A-AD6D-A13FC2C780EE}">
  <dimension ref="B3:I8"/>
  <sheetViews>
    <sheetView workbookViewId="0">
      <selection activeCell="F15" sqref="F15"/>
    </sheetView>
  </sheetViews>
  <sheetFormatPr baseColWidth="10" defaultColWidth="8.7109375" defaultRowHeight="15" x14ac:dyDescent="0.25"/>
  <cols>
    <col min="5" max="5" width="15.85546875" customWidth="1"/>
    <col min="7" max="7" width="21.42578125" customWidth="1"/>
  </cols>
  <sheetData>
    <row r="3" spans="2:9" x14ac:dyDescent="0.25">
      <c r="B3" s="1" t="s">
        <v>832</v>
      </c>
      <c r="E3" s="1" t="s">
        <v>833</v>
      </c>
      <c r="G3" s="1" t="s">
        <v>834</v>
      </c>
      <c r="I3" s="1" t="s">
        <v>88</v>
      </c>
    </row>
    <row r="4" spans="2:9" x14ac:dyDescent="0.25">
      <c r="B4" t="s">
        <v>835</v>
      </c>
      <c r="E4" t="s">
        <v>836</v>
      </c>
      <c r="G4" t="s">
        <v>98</v>
      </c>
      <c r="I4" t="s">
        <v>837</v>
      </c>
    </row>
    <row r="5" spans="2:9" x14ac:dyDescent="0.25">
      <c r="B5" t="s">
        <v>101</v>
      </c>
      <c r="E5" t="s">
        <v>838</v>
      </c>
      <c r="G5" t="s">
        <v>839</v>
      </c>
      <c r="I5" t="s">
        <v>104</v>
      </c>
    </row>
    <row r="6" spans="2:9" x14ac:dyDescent="0.25">
      <c r="B6" t="s">
        <v>840</v>
      </c>
      <c r="E6" t="s">
        <v>100</v>
      </c>
      <c r="G6" t="s">
        <v>841</v>
      </c>
      <c r="I6" t="s">
        <v>842</v>
      </c>
    </row>
    <row r="7" spans="2:9" x14ac:dyDescent="0.25">
      <c r="B7" t="s">
        <v>843</v>
      </c>
      <c r="G7" t="s">
        <v>242</v>
      </c>
    </row>
    <row r="8" spans="2:9" x14ac:dyDescent="0.25">
      <c r="G8" t="s">
        <v>844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8d6b7f-86fb-47aa-a5fb-45a141d09143" xsi:nil="true"/>
    <lcf76f155ced4ddcb4097134ff3c332f xmlns="3e82ca5b-96cf-4758-bde1-7c773396b7e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5" ma:contentTypeDescription="Crear nuevo documento." ma:contentTypeScope="" ma:versionID="6916a9d69db778bf08bf56527464e203">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7c61fd4ee19be16d090769dd3ef36011"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1890397-b1df-41b4-8b7c-1b8234b2c9c1}" ma:internalName="TaxCatchAll" ma:showField="CatchAllData" ma:web="078d6b7f-86fb-47aa-a5fb-45a141d09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9A2404-1F9D-4745-A060-BDE2D8A0E77C}">
  <ds:schemaRefs>
    <ds:schemaRef ds:uri="http://schemas.microsoft.com/office/2006/metadata/properties"/>
    <ds:schemaRef ds:uri="http://schemas.microsoft.com/office/infopath/2007/PartnerControls"/>
    <ds:schemaRef ds:uri="078d6b7f-86fb-47aa-a5fb-45a141d09143"/>
    <ds:schemaRef ds:uri="3e82ca5b-96cf-4758-bde1-7c773396b7ec"/>
  </ds:schemaRefs>
</ds:datastoreItem>
</file>

<file path=customXml/itemProps2.xml><?xml version="1.0" encoding="utf-8"?>
<ds:datastoreItem xmlns:ds="http://schemas.openxmlformats.org/officeDocument/2006/customXml" ds:itemID="{080EBFC0-22EF-496D-9176-014BA9E4AAB1}">
  <ds:schemaRefs>
    <ds:schemaRef ds:uri="http://schemas.microsoft.com/sharepoint/v3/contenttype/forms"/>
  </ds:schemaRefs>
</ds:datastoreItem>
</file>

<file path=customXml/itemProps3.xml><?xml version="1.0" encoding="utf-8"?>
<ds:datastoreItem xmlns:ds="http://schemas.openxmlformats.org/officeDocument/2006/customXml" ds:itemID="{F9CF1C2B-8853-4348-B519-A374BF9DE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PAI</vt:lpstr>
      <vt:lpstr>PAI 2022</vt:lpstr>
      <vt:lpstr>Seguimiento PAI</vt:lpstr>
      <vt:lpstr>Control de Ajustes PAI</vt:lpstr>
      <vt:lpstr>Objetivos Estratégicos</vt:lpstr>
      <vt:lpstr>DOFA 2022</vt:lpstr>
      <vt:lpstr>Control de Formato</vt:lpstr>
      <vt:lpstr>Listas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Olivera Jimenez</dc:creator>
  <cp:keywords/>
  <dc:description/>
  <cp:lastModifiedBy>Liz Mariette Vasquez Hoyos</cp:lastModifiedBy>
  <cp:revision/>
  <dcterms:created xsi:type="dcterms:W3CDTF">2020-11-18T11:41:05Z</dcterms:created>
  <dcterms:modified xsi:type="dcterms:W3CDTF">2022-12-02T15:42:27Z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ies>
</file>