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liz.vasquez\Downloads\PAI y PAAC VF\Seguimiento PAI Q1 2022\"/>
    </mc:Choice>
  </mc:AlternateContent>
  <xr:revisionPtr revIDLastSave="0" documentId="13_ncr:1_{FCAC0C31-346D-4C9C-8FF2-055C2A128B85}" xr6:coauthVersionLast="47" xr6:coauthVersionMax="47" xr10:uidLastSave="{00000000-0000-0000-0000-000000000000}"/>
  <workbookProtection workbookAlgorithmName="SHA-512" workbookHashValue="QQj6MqqLWyHqdvK69BFu93FJ3YsyS5OndDa+8GKFbTFI2HODrsgmdAZrVEpky9uf4rvnKA8q5oCOiLx8s3RkQg==" workbookSaltValue="9AKHH957oAsjGVT0+MASmg==" workbookSpinCount="100000" lockStructure="1"/>
  <bookViews>
    <workbookView xWindow="-120" yWindow="-120" windowWidth="21840" windowHeight="13140" xr2:uid="{B7355538-350F-4A5C-A3C3-7FD85126A0F6}"/>
  </bookViews>
  <sheets>
    <sheet name="PAI" sheetId="3" r:id="rId1"/>
    <sheet name="PAI 2022" sheetId="9" r:id="rId2"/>
    <sheet name="Seguimiento PAI" sheetId="10" r:id="rId3"/>
    <sheet name="Control de Ajustes PAI" sheetId="15" r:id="rId4"/>
    <sheet name="Objetivos Estratégicos" sheetId="17" r:id="rId5"/>
    <sheet name="DOFA 2022" sheetId="16" r:id="rId6"/>
    <sheet name="Control de Formato" sheetId="14" r:id="rId7"/>
    <sheet name="Listas " sheetId="2" state="hidden" r:id="rId8"/>
  </sheets>
  <externalReferences>
    <externalReference r:id="rId9"/>
    <externalReference r:id="rId10"/>
    <externalReference r:id="rId11"/>
  </externalReferences>
  <definedNames>
    <definedName name="_xlnm._FilterDatabase" localSheetId="3" hidden="1">'Control de Ajustes PAI'!$A$1:$N$21</definedName>
    <definedName name="_xlnm._FilterDatabase" localSheetId="4"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9" i="10" l="1"/>
  <c r="Y42" i="10"/>
  <c r="P14" i="3"/>
  <c r="W91" i="10"/>
  <c r="X91" i="10"/>
  <c r="Y91" i="10"/>
  <c r="V91" i="10"/>
  <c r="W90" i="10"/>
  <c r="X90" i="10"/>
  <c r="Y90" i="10"/>
  <c r="V90" i="10"/>
  <c r="O91" i="10"/>
  <c r="P91" i="10"/>
  <c r="Q91" i="10"/>
  <c r="O90" i="10"/>
  <c r="P90" i="10"/>
  <c r="Q90" i="10"/>
  <c r="N90" i="10"/>
  <c r="N91" i="10"/>
  <c r="W77" i="10"/>
  <c r="X77" i="10"/>
  <c r="Y77" i="10"/>
  <c r="V77" i="10"/>
  <c r="O77" i="10"/>
  <c r="P77" i="10"/>
  <c r="Q77" i="10"/>
  <c r="N77" i="10"/>
  <c r="W64" i="10"/>
  <c r="X64" i="10"/>
  <c r="Y64" i="10"/>
  <c r="V64" i="10"/>
  <c r="O64" i="10"/>
  <c r="P64" i="10"/>
  <c r="Q64" i="10"/>
  <c r="N64" i="10"/>
  <c r="W45" i="10"/>
  <c r="X45" i="10"/>
  <c r="Y45" i="10"/>
  <c r="V45" i="10"/>
  <c r="O45" i="10"/>
  <c r="P45" i="10"/>
  <c r="Q45" i="10"/>
  <c r="N45" i="10"/>
  <c r="W33" i="10"/>
  <c r="X33" i="10"/>
  <c r="Y33" i="10"/>
  <c r="V33" i="10"/>
  <c r="O33" i="10"/>
  <c r="P33" i="10"/>
  <c r="Q33" i="10"/>
  <c r="N33" i="10"/>
  <c r="W16" i="10"/>
  <c r="X16" i="10"/>
  <c r="Y16" i="10"/>
  <c r="V16" i="10"/>
  <c r="N16" i="10"/>
  <c r="O16" i="10"/>
  <c r="P16" i="10"/>
  <c r="Q16" i="10"/>
  <c r="M92" i="10" l="1"/>
  <c r="M78" i="10"/>
  <c r="M65" i="10"/>
  <c r="M46" i="10"/>
  <c r="M34" i="10"/>
  <c r="M17" i="10"/>
  <c r="N66" i="10" l="1"/>
  <c r="O66" i="10"/>
  <c r="P66" i="10"/>
  <c r="N67" i="10"/>
  <c r="O67" i="10"/>
  <c r="P67" i="10"/>
  <c r="N68" i="10"/>
  <c r="O68" i="10"/>
  <c r="P68" i="10"/>
  <c r="N69" i="10"/>
  <c r="O69" i="10"/>
  <c r="P69" i="10"/>
  <c r="N70" i="10"/>
  <c r="O70" i="10"/>
  <c r="P70" i="10"/>
  <c r="N71" i="10"/>
  <c r="O71" i="10"/>
  <c r="P71" i="10"/>
  <c r="N72" i="10"/>
  <c r="O72" i="10"/>
  <c r="P72" i="10"/>
  <c r="N73" i="10"/>
  <c r="O73" i="10"/>
  <c r="P73" i="10"/>
  <c r="N74" i="10"/>
  <c r="O74" i="10"/>
  <c r="P74" i="10"/>
  <c r="N75" i="10"/>
  <c r="O75" i="10"/>
  <c r="P75" i="10"/>
  <c r="N76" i="10"/>
  <c r="O76" i="10"/>
  <c r="P76" i="10"/>
  <c r="M93" i="9"/>
  <c r="M79" i="9"/>
  <c r="M66" i="9"/>
  <c r="M47" i="9"/>
  <c r="M35" i="9"/>
  <c r="M18" i="9"/>
  <c r="V80" i="10"/>
  <c r="W80" i="10"/>
  <c r="X80" i="10"/>
  <c r="Y80" i="10"/>
  <c r="V81" i="10"/>
  <c r="W81" i="10"/>
  <c r="X81" i="10"/>
  <c r="Y81" i="10"/>
  <c r="V82" i="10"/>
  <c r="W82" i="10"/>
  <c r="X82" i="10"/>
  <c r="Y82" i="10"/>
  <c r="V83" i="10"/>
  <c r="W83" i="10"/>
  <c r="X83" i="10"/>
  <c r="Y83" i="10"/>
  <c r="V84" i="10"/>
  <c r="W84" i="10"/>
  <c r="X84" i="10"/>
  <c r="Y84" i="10"/>
  <c r="V85" i="10"/>
  <c r="W85" i="10"/>
  <c r="X85" i="10"/>
  <c r="Y85" i="10"/>
  <c r="V86" i="10"/>
  <c r="W86" i="10"/>
  <c r="X86" i="10"/>
  <c r="Y86" i="10"/>
  <c r="V87" i="10"/>
  <c r="W87" i="10"/>
  <c r="X87" i="10"/>
  <c r="Y87" i="10"/>
  <c r="V88" i="10"/>
  <c r="W88" i="10"/>
  <c r="X88" i="10"/>
  <c r="Y88" i="10"/>
  <c r="V89" i="10"/>
  <c r="W89" i="10"/>
  <c r="X89" i="10"/>
  <c r="Y89" i="10"/>
  <c r="Y79" i="10"/>
  <c r="X79" i="10"/>
  <c r="W79" i="10"/>
  <c r="V79" i="10"/>
  <c r="V67" i="10"/>
  <c r="W67" i="10"/>
  <c r="X67" i="10"/>
  <c r="Y67" i="10"/>
  <c r="V68" i="10"/>
  <c r="W68" i="10"/>
  <c r="X68" i="10"/>
  <c r="Y68" i="10"/>
  <c r="V69" i="10"/>
  <c r="W69" i="10"/>
  <c r="X69" i="10"/>
  <c r="Y69" i="10"/>
  <c r="V70" i="10"/>
  <c r="W70" i="10"/>
  <c r="X70" i="10"/>
  <c r="Y70" i="10"/>
  <c r="V71" i="10"/>
  <c r="W71" i="10"/>
  <c r="X71" i="10"/>
  <c r="Y71" i="10"/>
  <c r="V72" i="10"/>
  <c r="W72" i="10"/>
  <c r="X72" i="10"/>
  <c r="Y72" i="10"/>
  <c r="V73" i="10"/>
  <c r="W73" i="10"/>
  <c r="X73" i="10"/>
  <c r="Y73" i="10"/>
  <c r="V74" i="10"/>
  <c r="W74" i="10"/>
  <c r="X74" i="10"/>
  <c r="Y74" i="10"/>
  <c r="V75" i="10"/>
  <c r="W75" i="10"/>
  <c r="X75" i="10"/>
  <c r="Y75" i="10"/>
  <c r="V76" i="10"/>
  <c r="W76" i="10"/>
  <c r="X76" i="10"/>
  <c r="Y76" i="10"/>
  <c r="Y66" i="10"/>
  <c r="X66" i="10"/>
  <c r="W66" i="10"/>
  <c r="V66" i="10"/>
  <c r="V48" i="10"/>
  <c r="W48" i="10"/>
  <c r="X48" i="10"/>
  <c r="Y48" i="10"/>
  <c r="V49" i="10"/>
  <c r="W49" i="10"/>
  <c r="X49" i="10"/>
  <c r="Y49" i="10"/>
  <c r="V50" i="10"/>
  <c r="W50" i="10"/>
  <c r="X50" i="10"/>
  <c r="Y50" i="10"/>
  <c r="V51" i="10"/>
  <c r="W51" i="10"/>
  <c r="X51" i="10"/>
  <c r="Y51" i="10"/>
  <c r="V52" i="10"/>
  <c r="W52" i="10"/>
  <c r="X52" i="10"/>
  <c r="Y52" i="10"/>
  <c r="V53" i="10"/>
  <c r="W53" i="10"/>
  <c r="X53" i="10"/>
  <c r="Y53" i="10"/>
  <c r="V54" i="10"/>
  <c r="W54" i="10"/>
  <c r="X54" i="10"/>
  <c r="Y54" i="10"/>
  <c r="V55" i="10"/>
  <c r="W55" i="10"/>
  <c r="X55" i="10"/>
  <c r="Y55" i="10"/>
  <c r="V56" i="10"/>
  <c r="W56" i="10"/>
  <c r="X56" i="10"/>
  <c r="Y56" i="10"/>
  <c r="V57" i="10"/>
  <c r="W57" i="10"/>
  <c r="X57" i="10"/>
  <c r="Y57" i="10"/>
  <c r="V58" i="10"/>
  <c r="W58" i="10"/>
  <c r="X58" i="10"/>
  <c r="Y58" i="10"/>
  <c r="V59" i="10"/>
  <c r="W59" i="10"/>
  <c r="X59" i="10"/>
  <c r="Y59" i="10"/>
  <c r="V60" i="10"/>
  <c r="W60" i="10"/>
  <c r="X60" i="10"/>
  <c r="Y60" i="10"/>
  <c r="V61" i="10"/>
  <c r="W61" i="10"/>
  <c r="X61" i="10"/>
  <c r="Y61" i="10"/>
  <c r="V62" i="10"/>
  <c r="W62" i="10"/>
  <c r="X62" i="10"/>
  <c r="Y62" i="10"/>
  <c r="V63" i="10"/>
  <c r="W63" i="10"/>
  <c r="X63" i="10"/>
  <c r="Y63" i="10"/>
  <c r="Y47" i="10"/>
  <c r="X47" i="10"/>
  <c r="W47" i="10"/>
  <c r="V47" i="10"/>
  <c r="V36" i="10"/>
  <c r="W36" i="10"/>
  <c r="X36" i="10"/>
  <c r="Y36" i="10"/>
  <c r="V37" i="10"/>
  <c r="W37" i="10"/>
  <c r="X37" i="10"/>
  <c r="Y37" i="10"/>
  <c r="V38" i="10"/>
  <c r="W38" i="10"/>
  <c r="X38" i="10"/>
  <c r="Y38" i="10"/>
  <c r="V39" i="10"/>
  <c r="X39" i="10"/>
  <c r="Y39" i="10"/>
  <c r="V40" i="10"/>
  <c r="W40" i="10"/>
  <c r="X40" i="10"/>
  <c r="Y40" i="10"/>
  <c r="V41" i="10"/>
  <c r="W41" i="10"/>
  <c r="X41" i="10"/>
  <c r="Y41" i="10"/>
  <c r="V42" i="10"/>
  <c r="W42" i="10"/>
  <c r="X42" i="10"/>
  <c r="V43" i="10"/>
  <c r="W43" i="10"/>
  <c r="X43" i="10"/>
  <c r="Y43" i="10"/>
  <c r="V44" i="10"/>
  <c r="W44" i="10"/>
  <c r="X44" i="10"/>
  <c r="Y44" i="10"/>
  <c r="Y35" i="10"/>
  <c r="X35" i="10"/>
  <c r="W35" i="10"/>
  <c r="V35" i="10"/>
  <c r="N80" i="10"/>
  <c r="O80" i="10"/>
  <c r="P80" i="10"/>
  <c r="Q80" i="10"/>
  <c r="N81" i="10"/>
  <c r="O81" i="10"/>
  <c r="P81" i="10"/>
  <c r="Q81" i="10"/>
  <c r="N82" i="10"/>
  <c r="O82" i="10"/>
  <c r="P82" i="10"/>
  <c r="Q82" i="10"/>
  <c r="N83" i="10"/>
  <c r="O83" i="10"/>
  <c r="P83" i="10"/>
  <c r="Q83" i="10"/>
  <c r="N84" i="10"/>
  <c r="O84" i="10"/>
  <c r="P84" i="10"/>
  <c r="Q84" i="10"/>
  <c r="N85" i="10"/>
  <c r="O85" i="10"/>
  <c r="P85" i="10"/>
  <c r="Q85" i="10"/>
  <c r="N86" i="10"/>
  <c r="O86" i="10"/>
  <c r="P86" i="10"/>
  <c r="Q86" i="10"/>
  <c r="N87" i="10"/>
  <c r="O87" i="10"/>
  <c r="P87" i="10"/>
  <c r="Q87" i="10"/>
  <c r="N88" i="10"/>
  <c r="O88" i="10"/>
  <c r="P88" i="10"/>
  <c r="Q88" i="10"/>
  <c r="N89" i="10"/>
  <c r="O89" i="10"/>
  <c r="P89" i="10"/>
  <c r="Q89" i="10"/>
  <c r="Q79" i="10"/>
  <c r="P79" i="10"/>
  <c r="O79" i="10"/>
  <c r="N79" i="10"/>
  <c r="Q67" i="10"/>
  <c r="Q68" i="10"/>
  <c r="Q69" i="10"/>
  <c r="Q70" i="10"/>
  <c r="Q71" i="10"/>
  <c r="Q72" i="10"/>
  <c r="Q73" i="10"/>
  <c r="Q74" i="10"/>
  <c r="Q75" i="10"/>
  <c r="Q76" i="10"/>
  <c r="Q66" i="10"/>
  <c r="N48" i="10"/>
  <c r="O48" i="10"/>
  <c r="P48" i="10"/>
  <c r="Q48" i="10"/>
  <c r="N49" i="10"/>
  <c r="O49" i="10"/>
  <c r="P49" i="10"/>
  <c r="Q49" i="10"/>
  <c r="N50" i="10"/>
  <c r="O50" i="10"/>
  <c r="P50" i="10"/>
  <c r="Q50" i="10"/>
  <c r="N51" i="10"/>
  <c r="O51" i="10"/>
  <c r="P51" i="10"/>
  <c r="Q51" i="10"/>
  <c r="N52" i="10"/>
  <c r="O52" i="10"/>
  <c r="P52" i="10"/>
  <c r="Q52" i="10"/>
  <c r="N53" i="10"/>
  <c r="O53" i="10"/>
  <c r="P53" i="10"/>
  <c r="Q53" i="10"/>
  <c r="N54" i="10"/>
  <c r="O54" i="10"/>
  <c r="P54" i="10"/>
  <c r="Q54" i="10"/>
  <c r="N55" i="10"/>
  <c r="O55" i="10"/>
  <c r="P55" i="10"/>
  <c r="Q55" i="10"/>
  <c r="N56" i="10"/>
  <c r="O56" i="10"/>
  <c r="P56" i="10"/>
  <c r="Q56" i="10"/>
  <c r="N57" i="10"/>
  <c r="O57" i="10"/>
  <c r="P57" i="10"/>
  <c r="Q57" i="10"/>
  <c r="N58" i="10"/>
  <c r="O58" i="10"/>
  <c r="P58" i="10"/>
  <c r="Q58" i="10"/>
  <c r="N59" i="10"/>
  <c r="O59" i="10"/>
  <c r="P59" i="10"/>
  <c r="Q59" i="10"/>
  <c r="N60" i="10"/>
  <c r="O60" i="10"/>
  <c r="P60" i="10"/>
  <c r="Q60" i="10"/>
  <c r="N61" i="10"/>
  <c r="O61" i="10"/>
  <c r="P61" i="10"/>
  <c r="Q61" i="10"/>
  <c r="N62" i="10"/>
  <c r="O62" i="10"/>
  <c r="P62" i="10"/>
  <c r="Q62" i="10"/>
  <c r="N63" i="10"/>
  <c r="O63" i="10"/>
  <c r="P63" i="10"/>
  <c r="Q63" i="10"/>
  <c r="Q47" i="10"/>
  <c r="P47" i="10"/>
  <c r="O47" i="10"/>
  <c r="N47" i="10"/>
  <c r="N36" i="10"/>
  <c r="O36" i="10"/>
  <c r="P36" i="10"/>
  <c r="Q36" i="10"/>
  <c r="N37" i="10"/>
  <c r="O37" i="10"/>
  <c r="P37" i="10"/>
  <c r="Q37" i="10"/>
  <c r="N38" i="10"/>
  <c r="O38" i="10"/>
  <c r="P38" i="10"/>
  <c r="Q38" i="10"/>
  <c r="N39" i="10"/>
  <c r="O39" i="10"/>
  <c r="P39" i="10"/>
  <c r="Q39" i="10"/>
  <c r="N40" i="10"/>
  <c r="O40" i="10"/>
  <c r="P40" i="10"/>
  <c r="Q40" i="10"/>
  <c r="N41" i="10"/>
  <c r="O41" i="10"/>
  <c r="P41" i="10"/>
  <c r="Q41" i="10"/>
  <c r="N42" i="10"/>
  <c r="O42" i="10"/>
  <c r="P42" i="10"/>
  <c r="Q42" i="10"/>
  <c r="N43" i="10"/>
  <c r="O43" i="10"/>
  <c r="P43" i="10"/>
  <c r="Q43" i="10"/>
  <c r="N44" i="10"/>
  <c r="O44" i="10"/>
  <c r="P44" i="10"/>
  <c r="Q44" i="10"/>
  <c r="Q35" i="10"/>
  <c r="P35" i="10"/>
  <c r="P46" i="10" s="1"/>
  <c r="O35" i="10"/>
  <c r="N35" i="10"/>
  <c r="V19" i="10"/>
  <c r="W19" i="10"/>
  <c r="X19" i="10"/>
  <c r="Y19" i="10"/>
  <c r="V20" i="10"/>
  <c r="W20" i="10"/>
  <c r="X20" i="10"/>
  <c r="Y20" i="10"/>
  <c r="V21" i="10"/>
  <c r="W21" i="10"/>
  <c r="X21" i="10"/>
  <c r="Y21" i="10"/>
  <c r="V22" i="10"/>
  <c r="W22" i="10"/>
  <c r="X22" i="10"/>
  <c r="Y22" i="10"/>
  <c r="V23" i="10"/>
  <c r="W23" i="10"/>
  <c r="X23" i="10"/>
  <c r="Y23" i="10"/>
  <c r="V24" i="10"/>
  <c r="W24" i="10"/>
  <c r="X24" i="10"/>
  <c r="Y24" i="10"/>
  <c r="V25" i="10"/>
  <c r="W25" i="10"/>
  <c r="X25" i="10"/>
  <c r="Y25" i="10"/>
  <c r="V26" i="10"/>
  <c r="W26" i="10"/>
  <c r="X26" i="10"/>
  <c r="Y26" i="10"/>
  <c r="V27" i="10"/>
  <c r="W27" i="10"/>
  <c r="X27" i="10"/>
  <c r="Y27" i="10"/>
  <c r="V28" i="10"/>
  <c r="W28" i="10"/>
  <c r="X28" i="10"/>
  <c r="Y28" i="10"/>
  <c r="V29" i="10"/>
  <c r="W29" i="10"/>
  <c r="X29" i="10"/>
  <c r="Y29" i="10"/>
  <c r="V30" i="10"/>
  <c r="W30" i="10"/>
  <c r="X30" i="10"/>
  <c r="Y30" i="10"/>
  <c r="V31" i="10"/>
  <c r="W31" i="10"/>
  <c r="X31" i="10"/>
  <c r="Y31" i="10"/>
  <c r="V32" i="10"/>
  <c r="W32" i="10"/>
  <c r="X32" i="10"/>
  <c r="Y32" i="10"/>
  <c r="Y18" i="10"/>
  <c r="X18" i="10"/>
  <c r="W18" i="10"/>
  <c r="V18" i="10"/>
  <c r="N19" i="10"/>
  <c r="O19" i="10"/>
  <c r="P19" i="10"/>
  <c r="Q19" i="10"/>
  <c r="N20" i="10"/>
  <c r="O20" i="10"/>
  <c r="P20" i="10"/>
  <c r="Q20" i="10"/>
  <c r="N21" i="10"/>
  <c r="O21" i="10"/>
  <c r="P21" i="10"/>
  <c r="Q21" i="10"/>
  <c r="N22" i="10"/>
  <c r="O22" i="10"/>
  <c r="P22" i="10"/>
  <c r="Q22" i="10"/>
  <c r="N23" i="10"/>
  <c r="O23" i="10"/>
  <c r="P23" i="10"/>
  <c r="Q23" i="10"/>
  <c r="N24" i="10"/>
  <c r="O24" i="10"/>
  <c r="P24" i="10"/>
  <c r="Q24" i="10"/>
  <c r="N25" i="10"/>
  <c r="O25" i="10"/>
  <c r="P25" i="10"/>
  <c r="Q25" i="10"/>
  <c r="N26" i="10"/>
  <c r="O26" i="10"/>
  <c r="P26" i="10"/>
  <c r="Q26" i="10"/>
  <c r="N27" i="10"/>
  <c r="O27" i="10"/>
  <c r="P27" i="10"/>
  <c r="Q27" i="10"/>
  <c r="N28" i="10"/>
  <c r="O28" i="10"/>
  <c r="P28" i="10"/>
  <c r="Q28" i="10"/>
  <c r="N29" i="10"/>
  <c r="O29" i="10"/>
  <c r="P29" i="10"/>
  <c r="Q29" i="10"/>
  <c r="N30" i="10"/>
  <c r="O30" i="10"/>
  <c r="P30" i="10"/>
  <c r="Q30" i="10"/>
  <c r="N31" i="10"/>
  <c r="O31" i="10"/>
  <c r="P31" i="10"/>
  <c r="Q31" i="10"/>
  <c r="N32" i="10"/>
  <c r="O32" i="10"/>
  <c r="P32" i="10"/>
  <c r="Q32" i="10"/>
  <c r="Q18" i="10"/>
  <c r="P18" i="10"/>
  <c r="P34" i="10" s="1"/>
  <c r="O18" i="10"/>
  <c r="N18" i="10"/>
  <c r="V5" i="10"/>
  <c r="W5" i="10"/>
  <c r="X5" i="10"/>
  <c r="Y5" i="10"/>
  <c r="V6" i="10"/>
  <c r="W6" i="10"/>
  <c r="X6" i="10"/>
  <c r="Y6" i="10"/>
  <c r="V7" i="10"/>
  <c r="W7" i="10"/>
  <c r="X7" i="10"/>
  <c r="Y7" i="10"/>
  <c r="V8" i="10"/>
  <c r="W8" i="10"/>
  <c r="X8" i="10"/>
  <c r="Y8" i="10"/>
  <c r="V9" i="10"/>
  <c r="W9" i="10"/>
  <c r="X9" i="10"/>
  <c r="Y9" i="10"/>
  <c r="V10" i="10"/>
  <c r="W10" i="10"/>
  <c r="X10" i="10"/>
  <c r="Y10" i="10"/>
  <c r="V11" i="10"/>
  <c r="W11" i="10"/>
  <c r="X11" i="10"/>
  <c r="Y11" i="10"/>
  <c r="V12" i="10"/>
  <c r="W12" i="10"/>
  <c r="X12" i="10"/>
  <c r="Y12" i="10"/>
  <c r="V13" i="10"/>
  <c r="W13" i="10"/>
  <c r="X13" i="10"/>
  <c r="Y13" i="10"/>
  <c r="V14" i="10"/>
  <c r="W14" i="10"/>
  <c r="X14" i="10"/>
  <c r="Y14" i="10"/>
  <c r="V15" i="10"/>
  <c r="W15" i="10"/>
  <c r="X15" i="10"/>
  <c r="Y15" i="10"/>
  <c r="N5" i="10"/>
  <c r="O5" i="10"/>
  <c r="P5" i="10"/>
  <c r="Q5" i="10"/>
  <c r="N6" i="10"/>
  <c r="O6" i="10"/>
  <c r="P6" i="10"/>
  <c r="Q6" i="10"/>
  <c r="N7" i="10"/>
  <c r="O7" i="10"/>
  <c r="P7" i="10"/>
  <c r="Q7" i="10"/>
  <c r="N8" i="10"/>
  <c r="O8" i="10"/>
  <c r="P8" i="10"/>
  <c r="Q8" i="10"/>
  <c r="N9" i="10"/>
  <c r="O9" i="10"/>
  <c r="P9" i="10"/>
  <c r="Q9" i="10"/>
  <c r="N10" i="10"/>
  <c r="O10" i="10"/>
  <c r="P10" i="10"/>
  <c r="Q10" i="10"/>
  <c r="N11" i="10"/>
  <c r="O11" i="10"/>
  <c r="P11" i="10"/>
  <c r="Q11" i="10"/>
  <c r="N12" i="10"/>
  <c r="O12" i="10"/>
  <c r="P12" i="10"/>
  <c r="Q12" i="10"/>
  <c r="N13" i="10"/>
  <c r="O13" i="10"/>
  <c r="P13" i="10"/>
  <c r="Q13" i="10"/>
  <c r="N14" i="10"/>
  <c r="O14" i="10"/>
  <c r="P14" i="10"/>
  <c r="Q14" i="10"/>
  <c r="N15" i="10"/>
  <c r="O15" i="10"/>
  <c r="P15" i="10"/>
  <c r="Q15" i="10"/>
  <c r="W78" i="10" l="1"/>
  <c r="W46" i="10"/>
  <c r="T12" i="3" s="1"/>
  <c r="X34" i="10"/>
  <c r="W9" i="3" s="1"/>
  <c r="Y65" i="10"/>
  <c r="Z11" i="3" s="1"/>
  <c r="Q92" i="10"/>
  <c r="G8" i="3" s="1"/>
  <c r="Q34" i="10"/>
  <c r="Y34" i="10"/>
  <c r="Z9" i="3" s="1"/>
  <c r="Q46" i="10"/>
  <c r="X46" i="10"/>
  <c r="W12" i="3" s="1"/>
  <c r="X78" i="10"/>
  <c r="W13" i="3" s="1"/>
  <c r="V92" i="10"/>
  <c r="Q8" i="3" s="1"/>
  <c r="N65" i="10"/>
  <c r="D11" i="3" s="1"/>
  <c r="Y46" i="10"/>
  <c r="Z12" i="3" s="1"/>
  <c r="Y78" i="10"/>
  <c r="Z13" i="3" s="1"/>
  <c r="W92" i="10"/>
  <c r="T8" i="3" s="1"/>
  <c r="O65" i="10"/>
  <c r="E11" i="3" s="1"/>
  <c r="N92" i="10"/>
  <c r="V65" i="10"/>
  <c r="Q11" i="3" s="1"/>
  <c r="X92" i="10"/>
  <c r="W8" i="3" s="1"/>
  <c r="P78" i="10"/>
  <c r="N34" i="10"/>
  <c r="P65" i="10"/>
  <c r="F11" i="3" s="1"/>
  <c r="Q78" i="10"/>
  <c r="G13" i="3" s="1"/>
  <c r="O92" i="10"/>
  <c r="E8" i="3" s="1"/>
  <c r="W65" i="10"/>
  <c r="T11" i="3" s="1"/>
  <c r="Y92" i="10"/>
  <c r="Z8" i="3" s="1"/>
  <c r="O78" i="10"/>
  <c r="E13" i="3" s="1"/>
  <c r="V34" i="10"/>
  <c r="N46" i="10"/>
  <c r="D12" i="3" s="1"/>
  <c r="O34" i="10"/>
  <c r="W34" i="10"/>
  <c r="T9" i="3" s="1"/>
  <c r="O46" i="10"/>
  <c r="Q65" i="10"/>
  <c r="G11" i="3" s="1"/>
  <c r="P92" i="10"/>
  <c r="F8" i="3" s="1"/>
  <c r="V46" i="10"/>
  <c r="Q12" i="3" s="1"/>
  <c r="X65" i="10"/>
  <c r="W11" i="3" s="1"/>
  <c r="V78" i="10"/>
  <c r="N78" i="10"/>
  <c r="T13" i="3"/>
  <c r="G9" i="3"/>
  <c r="F12" i="3"/>
  <c r="D9" i="3"/>
  <c r="F9" i="3"/>
  <c r="E12" i="3"/>
  <c r="E9" i="3"/>
  <c r="G12" i="3"/>
  <c r="F13" i="3"/>
  <c r="D8" i="3"/>
  <c r="Q9" i="3"/>
  <c r="A3" i="17"/>
  <c r="A4" i="17" s="1"/>
  <c r="A5" i="17" s="1"/>
  <c r="A6" i="17" s="1"/>
  <c r="A7" i="17" s="1"/>
  <c r="A8" i="17" s="1"/>
  <c r="A9" i="17" s="1"/>
  <c r="A10" i="17" s="1"/>
  <c r="A11" i="17" s="1"/>
  <c r="A12" i="17" s="1"/>
  <c r="A13" i="17" s="1"/>
  <c r="A14" i="17" s="1"/>
  <c r="A15" i="17" s="1"/>
  <c r="A16" i="17" s="1"/>
  <c r="A17" i="17" s="1"/>
  <c r="K8" i="3" l="1"/>
  <c r="K13" i="3"/>
  <c r="K11" i="3"/>
  <c r="K12" i="3"/>
  <c r="K9" i="3"/>
  <c r="Y4" i="10"/>
  <c r="Y17" i="10" s="1"/>
  <c r="N4" i="10"/>
  <c r="O4" i="10"/>
  <c r="P4" i="10"/>
  <c r="Q4" i="10"/>
  <c r="W4" i="10"/>
  <c r="X4" i="10"/>
  <c r="V4" i="10"/>
  <c r="V17" i="10" s="1"/>
  <c r="X17" i="10" l="1"/>
  <c r="W10" i="3" s="1"/>
  <c r="J10" i="3" s="1"/>
  <c r="Q17" i="10"/>
  <c r="G10" i="3" s="1"/>
  <c r="W17" i="10"/>
  <c r="T10" i="3" s="1"/>
  <c r="I10" i="3" s="1"/>
  <c r="P17" i="10"/>
  <c r="F10" i="3" s="1"/>
  <c r="O17" i="10"/>
  <c r="E10" i="3" s="1"/>
  <c r="N17" i="10"/>
  <c r="D10" i="3" s="1"/>
  <c r="Q10" i="3"/>
  <c r="Z10" i="3"/>
  <c r="K10" i="3" s="1"/>
  <c r="J11" i="3"/>
  <c r="I9" i="3"/>
  <c r="I11" i="3"/>
  <c r="J13" i="3"/>
  <c r="H11" i="3"/>
  <c r="I13" i="3"/>
  <c r="J9" i="3"/>
  <c r="H12" i="3"/>
  <c r="J8" i="3"/>
  <c r="H9" i="3"/>
  <c r="J12" i="3"/>
  <c r="I12" i="3"/>
  <c r="I8" i="3"/>
  <c r="H8" i="3"/>
  <c r="S12" i="3"/>
  <c r="V12" i="3"/>
  <c r="P8" i="3"/>
  <c r="V11" i="3"/>
  <c r="Y11" i="3"/>
  <c r="AA11" i="3" s="1"/>
  <c r="S8" i="3"/>
  <c r="S11" i="3"/>
  <c r="V8" i="3"/>
  <c r="Y12" i="3"/>
  <c r="AA12" i="3" s="1"/>
  <c r="Y8" i="3"/>
  <c r="AA8" i="3" s="1"/>
  <c r="H10" i="3" l="1"/>
  <c r="X11" i="3"/>
  <c r="X12" i="3"/>
  <c r="U11" i="3"/>
  <c r="U8" i="3"/>
  <c r="R8" i="3"/>
  <c r="X8" i="3"/>
  <c r="U12" i="3"/>
  <c r="P11" i="3"/>
  <c r="R11" i="3" s="1"/>
  <c r="P12" i="3"/>
  <c r="R12" i="3" s="1"/>
  <c r="AC51" i="9" l="1"/>
  <c r="AC47" i="9"/>
  <c r="AB31" i="9"/>
  <c r="AA31" i="9"/>
  <c r="AB30" i="9"/>
  <c r="AA30" i="9"/>
  <c r="AB29" i="9"/>
  <c r="AA29" i="9"/>
  <c r="AB28" i="9"/>
  <c r="AA28" i="9"/>
  <c r="AB24" i="9"/>
  <c r="AA24" i="9"/>
  <c r="AB23" i="9"/>
  <c r="AA23" i="9"/>
  <c r="AB19" i="9"/>
  <c r="AA19" i="9"/>
  <c r="AB15" i="9"/>
  <c r="AB14" i="9"/>
  <c r="AB13" i="9"/>
  <c r="AB12" i="9"/>
  <c r="AB11" i="9"/>
  <c r="AB10" i="9"/>
  <c r="AB9" i="9"/>
  <c r="AB8" i="9"/>
  <c r="AB7" i="9"/>
  <c r="AB6" i="9"/>
  <c r="AB5" i="9"/>
  <c r="C14" i="3"/>
  <c r="B14" i="3"/>
  <c r="S13" i="3" l="1"/>
  <c r="U13" i="3" s="1"/>
  <c r="S9" i="3"/>
  <c r="U9" i="3" s="1"/>
  <c r="V10" i="3"/>
  <c r="X10" i="3" s="1"/>
  <c r="Y9" i="3"/>
  <c r="AA9" i="3" s="1"/>
  <c r="S10" i="3"/>
  <c r="U10" i="3" s="1"/>
  <c r="Y10" i="3"/>
  <c r="AA10" i="3" s="1"/>
  <c r="V9" i="3"/>
  <c r="X9" i="3" s="1"/>
  <c r="Y13" i="3"/>
  <c r="AA13" i="3" s="1"/>
  <c r="AC23" i="9"/>
  <c r="AC29" i="9"/>
  <c r="AC30" i="9"/>
  <c r="AC24" i="9"/>
  <c r="AC28" i="9"/>
  <c r="AC19" i="9"/>
  <c r="AC31" i="9"/>
  <c r="V13" i="3" l="1"/>
  <c r="X13" i="3" s="1"/>
  <c r="P10" i="3"/>
  <c r="R10" i="3" s="1"/>
  <c r="P9" i="3"/>
  <c r="R9" i="3" s="1"/>
  <c r="D13" i="3"/>
  <c r="P13" i="3" s="1"/>
  <c r="Q13" i="3"/>
  <c r="H13" i="3" l="1"/>
  <c r="Q14" i="3"/>
  <c r="R13" i="3"/>
  <c r="R14" i="3" s="1"/>
</calcChain>
</file>

<file path=xl/sharedStrings.xml><?xml version="1.0" encoding="utf-8"?>
<sst xmlns="http://schemas.openxmlformats.org/spreadsheetml/2006/main" count="1921" uniqueCount="790">
  <si>
    <r>
      <rPr>
        <sz val="22"/>
        <color theme="2"/>
        <rFont val="Geomanist Bold"/>
        <family val="3"/>
      </rPr>
      <t>HOJA</t>
    </r>
    <r>
      <rPr>
        <sz val="18"/>
        <color theme="2"/>
        <rFont val="Geomanist Bold"/>
        <family val="3"/>
      </rPr>
      <t xml:space="preserve">
</t>
    </r>
    <r>
      <rPr>
        <sz val="72"/>
        <color theme="2"/>
        <rFont val="Geomanist Bold"/>
        <family val="3"/>
      </rPr>
      <t>1</t>
    </r>
  </si>
  <si>
    <r>
      <rPr>
        <sz val="18"/>
        <color rgb="FF002060"/>
        <rFont val="Geomanist Bold"/>
        <family val="3"/>
      </rPr>
      <t>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</si>
  <si>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OBJETIVO:</t>
  </si>
  <si>
    <t>Presentar el plan de acción 2022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</si>
  <si>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</si>
  <si>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</si>
  <si>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</si>
  <si>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</si>
  <si>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</si>
  <si>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</si>
  <si>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</si>
  <si>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</si>
  <si>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</si>
  <si>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</si>
  <si>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</si>
  <si>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</si>
  <si>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</si>
  <si>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</si>
  <si>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</si>
  <si>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</si>
  <si>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</si>
  <si>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</si>
  <si>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Geomanist Light"/>
        <family val="3"/>
      </rPr>
      <t>PROGRAMADO</t>
    </r>
    <r>
      <rPr>
        <sz val="9"/>
        <color rgb="FF002060"/>
        <rFont val="Geomanist Light"/>
        <family val="3"/>
      </rPr>
      <t xml:space="preserve"> ACUMULADO Q1</t>
    </r>
  </si>
  <si>
    <r>
      <t xml:space="preserve">AVANCE  </t>
    </r>
    <r>
      <rPr>
        <b/>
        <sz val="9"/>
        <color rgb="FF002060"/>
        <rFont val="Geomanist Light"/>
        <family val="3"/>
      </rPr>
      <t>CUMPLIMIENTO</t>
    </r>
    <r>
      <rPr>
        <sz val="9"/>
        <color rgb="FF002060"/>
        <rFont val="Geomanist Light"/>
        <family val="3"/>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</si>
  <si>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</si>
  <si>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</si>
  <si>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</si>
  <si>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</si>
  <si>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</si>
  <si>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</si>
  <si>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</si>
  <si>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</si>
  <si>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</si>
  <si>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</si>
  <si>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</si>
  <si>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</si>
  <si>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</si>
  <si>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</si>
  <si>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</si>
  <si>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</si>
  <si>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</si>
  <si>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</si>
  <si>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2022</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</si>
  <si>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</si>
  <si>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</si>
  <si>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</si>
  <si>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</si>
  <si>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Geomanist Light"/>
        <family val="3"/>
      </rPr>
      <t>HOJA 1. PAI.</t>
    </r>
    <r>
      <rPr>
        <sz val="10"/>
        <color theme="1"/>
        <rFont val="Geomanist Light"/>
        <family val="3"/>
      </rPr>
      <t xml:space="preserve"> Presentación - introducción Plan de Acción Institucional 2022.
</t>
    </r>
    <r>
      <rPr>
        <b/>
        <sz val="10"/>
        <color theme="1"/>
        <rFont val="Geomanist Light"/>
        <family val="3"/>
      </rPr>
      <t>HOJA 2. PAI 2022.</t>
    </r>
    <r>
      <rPr>
        <sz val="10"/>
        <color theme="1"/>
        <rFont val="Geomanist Light"/>
        <family val="3"/>
      </rPr>
      <t xml:space="preserve"> Acciones programadas para la ejecución del plan de acción institucional de la vigencia 2022.
</t>
    </r>
    <r>
      <rPr>
        <b/>
        <sz val="10"/>
        <color theme="1"/>
        <rFont val="Geomanist Light"/>
        <family val="3"/>
      </rPr>
      <t xml:space="preserve">HOJA 3.Seguimiento PAI. </t>
    </r>
    <r>
      <rPr>
        <sz val="10"/>
        <color theme="1"/>
        <rFont val="Geomanist Light"/>
        <family val="3"/>
      </rPr>
      <t xml:space="preserve">Configura el formato para el registro de avance al PAI
</t>
    </r>
    <r>
      <rPr>
        <b/>
        <sz val="10"/>
        <color theme="1"/>
        <rFont val="Geomanist Light"/>
        <family val="3"/>
      </rPr>
      <t>HOJA 4. Objetivos Estratégicos.</t>
    </r>
    <r>
      <rPr>
        <sz val="10"/>
        <color theme="1"/>
        <rFont val="Geomanist Light"/>
        <family val="3"/>
      </rPr>
      <t xml:space="preserve"> Consolida los objetivos planteados en Plan Estratégico Institucional 2019 - 2022.
</t>
    </r>
    <r>
      <rPr>
        <b/>
        <sz val="10"/>
        <color theme="1"/>
        <rFont val="Geomanist Light"/>
        <family val="3"/>
      </rPr>
      <t xml:space="preserve">HOJA 5. DOFA. </t>
    </r>
    <r>
      <rPr>
        <sz val="10"/>
        <color theme="1"/>
        <rFont val="Geomanist Light"/>
        <family val="3"/>
      </rPr>
      <t xml:space="preserve">Consolida las debilidades, oportunidades, fortalezas y amenazas identificados para la vigencia.
</t>
    </r>
    <r>
      <rPr>
        <b/>
        <sz val="10"/>
        <color theme="1"/>
        <rFont val="Geomanist Light"/>
        <family val="3"/>
      </rPr>
      <t>HOJA 6. Control de Ajustes PAI.</t>
    </r>
    <r>
      <rPr>
        <sz val="10"/>
        <color theme="1"/>
        <rFont val="Geomanist Light"/>
        <family val="3"/>
      </rPr>
      <t xml:space="preserve"> Configura el formato para el registro y trazabilidad de la solicitud de ajustes al contenido de este documento.
</t>
    </r>
    <r>
      <rPr>
        <b/>
        <sz val="10"/>
        <color theme="1"/>
        <rFont val="Geomanist Light"/>
        <family val="3"/>
      </rPr>
      <t>HOJA 7. Control de Formato.</t>
    </r>
    <r>
      <rPr>
        <sz val="10"/>
        <color theme="1"/>
        <rFont val="Geomanist Light"/>
        <family val="3"/>
      </rPr>
      <t xml:space="preserve"> Configura la trazabilidad de ajustes del formato PAI CCE-DES-FM-15
</t>
    </r>
  </si>
  <si>
    <t>INDICADOR DE COLOR</t>
  </si>
  <si>
    <t>PARAMETRO</t>
  </si>
  <si>
    <t>90% - 100%</t>
  </si>
  <si>
    <t>80% - 89%</t>
  </si>
  <si>
    <t>70% - 79%</t>
  </si>
  <si>
    <t>50% - 69%</t>
  </si>
  <si>
    <t>0 - 49%</t>
  </si>
  <si>
    <r>
      <rPr>
        <sz val="22"/>
        <color theme="2"/>
        <rFont val="Geomanist Bold"/>
        <family val="3"/>
      </rPr>
      <t>HOJA</t>
    </r>
    <r>
      <rPr>
        <sz val="12"/>
        <color theme="2"/>
        <rFont val="Geomanist Bold"/>
        <family val="3"/>
      </rPr>
      <t xml:space="preserve">
</t>
    </r>
    <r>
      <rPr>
        <sz val="72"/>
        <color theme="2"/>
        <rFont val="Geomanist Bold"/>
        <family val="3"/>
      </rPr>
      <t>2</t>
    </r>
  </si>
  <si>
    <t>ACTIVIDAD / INICIATIVA</t>
  </si>
  <si>
    <t>No. ITEM</t>
  </si>
  <si>
    <t>PRODUCTOS</t>
  </si>
  <si>
    <t>FECHAS</t>
  </si>
  <si>
    <t>MÉTRICA</t>
  </si>
  <si>
    <t>PRESUPUESTO</t>
  </si>
  <si>
    <t>ID</t>
  </si>
  <si>
    <t xml:space="preserve">Actividad </t>
  </si>
  <si>
    <t>Entregable</t>
  </si>
  <si>
    <t>INICIO</t>
  </si>
  <si>
    <t>FIN</t>
  </si>
  <si>
    <t>Meta / Indicador</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</si>
  <si>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</si>
  <si>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</si>
  <si>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</si>
  <si>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</si>
  <si>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</si>
  <si>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</si>
  <si>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</si>
  <si>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</si>
  <si>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</si>
  <si>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</si>
  <si>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</si>
  <si>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</si>
  <si>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</si>
  <si>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</si>
  <si>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</si>
  <si>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</si>
  <si>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</si>
  <si>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</si>
  <si>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</si>
  <si>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</si>
  <si>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</si>
  <si>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</si>
  <si>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</si>
  <si>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</si>
  <si>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gestionados</t>
  </si>
  <si>
    <t>20 IAD's  Gestionados para adjudicación.
Meta anual de veinte (20)</t>
  </si>
  <si>
    <t>IAD = ∑IAD del periodo a evaluar</t>
  </si>
  <si>
    <t>Reglamentar el uso obligatorio de los AMP vigentes y la generación de nuevos para territorios</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</si>
  <si>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</si>
  <si>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</si>
  <si>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</si>
  <si>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</si>
  <si>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</si>
  <si>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</si>
  <si>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</si>
  <si>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</si>
  <si>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</si>
  <si>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</si>
  <si>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que contengan herramientas basadas en transformacion digital.</t>
  </si>
  <si>
    <t>Instrumentos de Agregación de Demandagestionados que contengan herramientas en transformacion digital. Nota: IAD's incluidos en la meta SN1.</t>
  </si>
  <si>
    <t xml:space="preserve">(2) IAD´S que contengan elementos de transformacion digital diseñados y adjudicados.Meta anual de dos(2) </t>
  </si>
  <si>
    <t>SN3</t>
  </si>
  <si>
    <t>Incorporar al menos un criterio de sostenibilidad en los IAD´s Instrumentos de Agregación de Demanda para 2022 (nuevos y renovaciones)</t>
  </si>
  <si>
    <t>Instrumentos de Agregación de Demanda gestionados que  contenga criterio de sostenibilidad. Nota: IAD's incluidos en la meta SN1.</t>
  </si>
  <si>
    <t xml:space="preserve">10 IAD´s estructurados y adjudicados en 2022 con al menos un criterio de sostenibilidad. </t>
  </si>
  <si>
    <t xml:space="preserve">Sumatoria de IADs nuevos estructurados con criterios de sostenibilidad </t>
  </si>
  <si>
    <t>SN4</t>
  </si>
  <si>
    <t>Incorporar en los Instrumentos de Agregación de Demanda la segmentacion o participacion regional empresarial en el mercado de compras públicas de los IAD´s</t>
  </si>
  <si>
    <t>Instrumentos de Agregación de Demanda Regional Gestionados.
Nota: IAD´s incluidos en la meta SN1.</t>
  </si>
  <si>
    <t xml:space="preserve">4 IAD´s  estructurados y adjudicados en 2022 que contemplen la segmentación o participacion por región </t>
  </si>
  <si>
    <t>Sumatoria de IAD  estructurados y adjudicados en 2022 que contemplen la segmentación por región</t>
  </si>
  <si>
    <t>SN5</t>
  </si>
  <si>
    <t xml:space="preserve">Incentivar la participación de MiPymes en los Instrumentos de Agregación de Demanda adjudicados en el 2022. </t>
  </si>
  <si>
    <t xml:space="preserve">Porcentaje de proveedores adjudicados MiPymes </t>
  </si>
  <si>
    <t>22% MiPymes del total de proveedores adjudicados durante la vigencia 2022.</t>
  </si>
  <si>
    <t>(Número de proveedores adjudicados MiPymes / Número de proveedores adjudicados totales)*100</t>
  </si>
  <si>
    <t>Desarrollar un modelo de medición de la eficiencia operacional</t>
  </si>
  <si>
    <t>SN6</t>
  </si>
  <si>
    <t>Generar sinergia o Alianzas estrategicas en el marco de la estructuracion de los acuerdos marco e instrumentos de agregacion de demanda</t>
  </si>
  <si>
    <t xml:space="preserve">Informes de alianzas estrategicas en el marco de la estructuracion </t>
  </si>
  <si>
    <t xml:space="preserve">2 informes de alianzas estrategicas en el marco de la estructuracion </t>
  </si>
  <si>
    <t>Sumatoria de Informes reportados.</t>
  </si>
  <si>
    <t>SN7</t>
  </si>
  <si>
    <t>Realizar seguimiento a la estructuracion de los IAD para mejorar la difusion de los mismos.</t>
  </si>
  <si>
    <t>Informes del estado y evolución de los IAD's en estructuración  publicados en la pagina web</t>
  </si>
  <si>
    <t>6  informes anuales de la estructuracion y evolucion de los IAD's.</t>
  </si>
  <si>
    <t>Sumatoria de Informes publicados en la página web</t>
  </si>
  <si>
    <t>Poner a disposición de los participes del sistema de compra pública documentos de buenas prácticas de contratación.</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</si>
  <si>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</si>
  <si>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</si>
  <si>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</si>
  <si>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</si>
  <si>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</si>
  <si>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Sumatoria  de  Informes de ahorros y ventas</t>
  </si>
  <si>
    <t>SN9</t>
  </si>
  <si>
    <t>Implementación y difusion de informacion transversal de la subdireccion.</t>
  </si>
  <si>
    <t>Lista de asistencia y evidencia de las formaciones para entidades estatales en el uso de los IAD / AMP en la TVEC, Simuladores, Decreto 310 de 2021.</t>
  </si>
  <si>
    <t>20 Capacitaciones dictadas a entidades estatales en el uso de los IAD / AMP, decreto 310 y simuladores.</t>
  </si>
  <si>
    <t>Sumatoria de capacitaciones dictadas.</t>
  </si>
  <si>
    <t>Promover las capacidades de la compra pública</t>
  </si>
  <si>
    <t>80101601
80101604</t>
  </si>
  <si>
    <t>SN10</t>
  </si>
  <si>
    <t xml:space="preserve">Actualizar el boletin de precios  del sistema de compra pública </t>
  </si>
  <si>
    <t xml:space="preserve">Actualizar mensualmente el boletin de precios  del sistema de compra pública </t>
  </si>
  <si>
    <t>Sumatoria de Boletines publicados en la pagina web</t>
  </si>
  <si>
    <t>SN11</t>
  </si>
  <si>
    <t>Diseñar y actualizar guía de operacion secundaria.</t>
  </si>
  <si>
    <t>Guía operación secundaria - V2 actualizada y aprobada por el Subdirector de Negocios</t>
  </si>
  <si>
    <t>1 Guía de la Operacion Secundaria- V2 actualizada y aprobada por el Subdirector de Negocios</t>
  </si>
  <si>
    <t>Número de Guías de Operación Secundaria actualizada y aprobada</t>
  </si>
  <si>
    <t>SN12</t>
  </si>
  <si>
    <t>Organizar y clasificar la información de 2021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</si>
  <si>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</si>
  <si>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2021
</t>
  </si>
  <si>
    <t>Número de Transferencia primaria documental 2021</t>
  </si>
  <si>
    <t>Fortalecer el MIPG para incrementar en 10 puntos la calificación del FURAG</t>
  </si>
  <si>
    <t>SN13</t>
  </si>
  <si>
    <t>Gestionar con oportunidad las PQRSD de la dependencia, tomando acciones de alertas tempranas para su gestión</t>
  </si>
  <si>
    <t xml:space="preserve">Informes trimestrales en matriz del seguimiento y cumplimiento en el trámite de las PQRSD.
</t>
  </si>
  <si>
    <t>3 informes trimestrales de la gestión de PQRSD en la dependencia</t>
  </si>
  <si>
    <t>Sumatoria de los informes trimestrales realizados</t>
  </si>
  <si>
    <t>13 Acciones</t>
  </si>
  <si>
    <t>GC1</t>
  </si>
  <si>
    <t>Modificación documentos tipo con ocasión a la reglamentación de la Ley 2069 de 2020.</t>
  </si>
  <si>
    <t xml:space="preserve">1 Documento Tipo </t>
  </si>
  <si>
    <t>Número de documento tipo publicado</t>
  </si>
  <si>
    <t>Disponer documentos tipo a los sectores priorizados por el gobierno nacional</t>
  </si>
  <si>
    <t>Jorge Augusto Tirado Navarro</t>
  </si>
  <si>
    <t>Subdirector de Gestión Contractual</t>
  </si>
  <si>
    <t>Documentos Normativos</t>
  </si>
  <si>
    <t>C-0304-1000-2-0-0304005-02</t>
  </si>
  <si>
    <t>GC2</t>
  </si>
  <si>
    <t>Estructurar, publicar y adoptar los documentos tipo de interventoría del Sector agua potable y saneamiento básico de acuerdo con las cifras reportadas en el SECOP I y II.</t>
  </si>
  <si>
    <t>Documentos tipo de interventoría de obra pública de agua potable y saneamiento básico</t>
  </si>
  <si>
    <t>GC3</t>
  </si>
  <si>
    <t>Actualizar, publicar y adoptar la segunda versión de los documentos tipo de interventoría del Sector transporte con ocasión a los comentarios presentados por las entidades y ciudadanos en su implementación.</t>
  </si>
  <si>
    <t xml:space="preserve">Documentos tipo de interventoría de infraestructura de transporte - Versión 2. </t>
  </si>
  <si>
    <t>GC4</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</si>
  <si>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</si>
  <si>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</si>
  <si>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</si>
  <si>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</si>
  <si>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</si>
  <si>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GC5</t>
  </si>
  <si>
    <t>Indizar sentencias del Consejo de Estado del año 2011 que contengan temas relacionados con el Sistema de Compra Pública</t>
  </si>
  <si>
    <t>• (1) una matriz con las sentencias indizadas del año 2011
• (1) un informe de gestión de sentencias indizadas del año 2011.</t>
  </si>
  <si>
    <t xml:space="preserve">100% de las sentencias indizadas de la vigencia </t>
  </si>
  <si>
    <t>(Número de sentencias indizadas del año  / Número de sentencias contractuales clasificadas del año ) x 100</t>
  </si>
  <si>
    <t>GC6</t>
  </si>
  <si>
    <t>Indizar sentencias del Consejo de Estado del último trimestre del año 2021 que contengan temas relacionados con el Sistema de Compra Pública</t>
  </si>
  <si>
    <t>• (1) una matriz con las sentencias indizadas del ultimo trimestre del año 2021.
• (1) un informe de gestión de sentencias indizadas del año del ultimo trimestre de 2021.</t>
  </si>
  <si>
    <t>GC7</t>
  </si>
  <si>
    <t>Indizar sentencias del Consejo de Estado del año 2010 que contengan temas relacionados con el Sistema de Compra Pública</t>
  </si>
  <si>
    <t>• (1) una matriz con las sentencias indizadas del año 2010.
• (1) un informe de gestión de sentencias indizadas del año 2010.</t>
  </si>
  <si>
    <t>GC8</t>
  </si>
  <si>
    <t>Indizar sentencias del Consejo de Estado del primer trimestre del año 2022 que contengan temas relacionados con el Sistema de Compra Pública</t>
  </si>
  <si>
    <t>• (1) una matriz con las sentencias indizadas primer trimestre del año 2022.
• (1) un informe de gestión de sentencias indizadas del año primer trimestre del año 2022.</t>
  </si>
  <si>
    <t>GC9</t>
  </si>
  <si>
    <t xml:space="preserve">Indizar laudos arbitrales relevantes a las compras públicas del estado </t>
  </si>
  <si>
    <t xml:space="preserve"> Laudos arbitrales indizados </t>
  </si>
  <si>
    <t xml:space="preserve">Doce (12) laudos arbitrales indizados </t>
  </si>
  <si>
    <t>(Número de laudos indizados/ número de laudos clasificados) x 100</t>
  </si>
  <si>
    <t>GC10</t>
  </si>
  <si>
    <t>Indizar sentencias del Consejo de Estado del segundo trimestre del año 2022 que contengan temas relacionados con el Sistema de Compra Pública.</t>
  </si>
  <si>
    <t xml:space="preserve">• (1) una matriz con las sentencias indizadas del segundo trimestre del año 2022. 
• (1) un informe de gestión de sentencias indizadas del año del segundo trimestre del año 2022.  </t>
  </si>
  <si>
    <t>GC11</t>
  </si>
  <si>
    <t xml:space="preserve">Actualizar los manuales y guías adoptados por la Agencia Nacional de Contratación Pública  de acuerdo con la normativa y la doctrina vigente </t>
  </si>
  <si>
    <t xml:space="preserve">Manuales y guías actualizados </t>
  </si>
  <si>
    <t>Tres (3) manuales y guías actualizados</t>
  </si>
  <si>
    <t>Número de guías y manuales actualizados y publicados en la página web</t>
  </si>
  <si>
    <t>GC12</t>
  </si>
  <si>
    <t>Indizar sentencias del Consejo de Estado del tercer trimestre del año 2022 que contengan temas relacionados con el Sistema de Compra Pública.</t>
  </si>
  <si>
    <t>• (1) una matriz con las sentencias indizadas del tercer trimestre del año 2022.
• (1) un informe de gestión de sentencias indizadas del tercer trimestre del año 2022.</t>
  </si>
  <si>
    <t>GC13</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</si>
  <si>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</si>
  <si>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</si>
  <si>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</si>
  <si>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2022 sin incluir los rezagados / Número de conceptos enviados en el trimestre sin incluir los rezagados)x100</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</si>
  <si>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</si>
  <si>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</si>
  <si>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</si>
  <si>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2 Convocatorias de participación en la contrucción de normativa</t>
  </si>
  <si>
    <t>Sumatoria de la participación en elaboración de decretos en conjunto con ministerios y departamentos administrativos</t>
  </si>
  <si>
    <t>Proponer el rediseño de la estructura organizacional</t>
  </si>
  <si>
    <t>GC15</t>
  </si>
  <si>
    <t>Servicio técnico</t>
  </si>
  <si>
    <t>Mantenimiento
81112200
Licencia 
81112500</t>
  </si>
  <si>
    <t>Incremento del valor por dinero que obtiene el Estado en la compra pública. Nacional</t>
  </si>
  <si>
    <t>C-0304-1000-2-0-0304009-02-0</t>
  </si>
  <si>
    <t>GC16</t>
  </si>
  <si>
    <t>16 Acciones</t>
  </si>
  <si>
    <t>IDT 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</si>
  <si>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</si>
  <si>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</si>
  <si>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</si>
  <si>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</si>
  <si>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</si>
  <si>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Rigoberto Rodríguez</t>
  </si>
  <si>
    <t xml:space="preserve">Subdirector de IDT
</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</si>
  <si>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</si>
  <si>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</si>
  <si>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</si>
  <si>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programados en TVEC implementados</t>
  </si>
  <si>
    <t>(Releases implementados/ Release Programados) x 100</t>
  </si>
  <si>
    <t>IDT 3</t>
  </si>
  <si>
    <t>Elaborar el plan de trabajo para ejecutar el proyecto de  Desmaterialización de estampilla electrónica  Fase II</t>
  </si>
  <si>
    <t>Documento excel denominado Plan de Implementación  de desmaterialización de estampilla electrónica, el cual contiene las actividades a desarrollar durante la ejecución del proyecto.</t>
  </si>
  <si>
    <t>100% actividades del plan de trabajo ejecutadas</t>
  </si>
  <si>
    <t>(Número de actividades ejecutadas/Número de actividades programadas) *100</t>
  </si>
  <si>
    <t>Promover las capacidades del sistema de compra pública</t>
  </si>
  <si>
    <t>IDT 4</t>
  </si>
  <si>
    <t>Elaborar el plan de trabajo para implementar  el sistema de correlacionador de eventos y monitoreo de seguridad  en la infraestructura de  SECOP II</t>
  </si>
  <si>
    <t xml:space="preserve">
Documento excel denominado Plan de Implementación del Sistema de correlacionador de eventos el cual contiene las actividades a desarrollar durante la ejecución del proyecto.
</t>
  </si>
  <si>
    <t>IDT 5</t>
  </si>
  <si>
    <t>Elaborar el plan de trabajo para implementar mejoras a la plataforma SECOP I</t>
  </si>
  <si>
    <t xml:space="preserve">
Documento excel denominado Plan de Implementación de mejoras de la plataforma SECOP I el cual contiene las actividades a desarrollar durante la ejecución del proyecto.</t>
  </si>
  <si>
    <t xml:space="preserve">81111801
80121601
</t>
  </si>
  <si>
    <t>IDT 6</t>
  </si>
  <si>
    <t>Elaborar el plan de trabajo para actualización de la Plataforma de simuladores web en la TVEC incluyendo RFI</t>
  </si>
  <si>
    <t>Documento excel denominado plan de actualización Plataforma de Simuladores web en la TVEC,  el cual contiene las actividades a desarrollar para incluir el módulo de RFI.</t>
  </si>
  <si>
    <t>Fortalecer el MIPG para incrementar puntos en FURAG</t>
  </si>
  <si>
    <t>IDT 7</t>
  </si>
  <si>
    <t>Desarrollar el programa de despliegue territorial mediante la capacitacion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</si>
  <si>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</si>
  <si>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</si>
  <si>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</si>
  <si>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</si>
  <si>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8</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</si>
  <si>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</si>
  <si>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</si>
  <si>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tamticas en el uso del SECOP II</t>
  </si>
  <si>
    <t>Sumatoria de las entidades capacitadas</t>
  </si>
  <si>
    <t>IDT 9</t>
  </si>
  <si>
    <t>Elaborar Plan de Trabajo para Implementar Cuarta fase del modelo de seguridad y privacidad de la información -MSPI-</t>
  </si>
  <si>
    <t xml:space="preserve">
Documento excel denominado como Plan de Trabajo para Implementar  cuarta fase (Evaluación y Desempeño) del modelo de seguridad y privacidad de la información -MSPI-, el cual contiene las actividades a desarrollar durante la ejecución del proyecto.
</t>
  </si>
  <si>
    <t>(Número de actividades ejecutadas/Número de actividades programadas) x100</t>
  </si>
  <si>
    <t>Implementar el MSPI como habilitador de la Politica de Gobierno Digital</t>
  </si>
  <si>
    <t>IDT 10</t>
  </si>
  <si>
    <t>1 Acta de transferncia 
1 Formato unico de inventario documental</t>
  </si>
  <si>
    <t>Número de Tranferencia primaria documental 2021</t>
  </si>
  <si>
    <t>IDT 11</t>
  </si>
  <si>
    <t xml:space="preserve">Informes trimestrales del seguimiento y cumplimiento en el trámite de las PQRSD.
</t>
  </si>
  <si>
    <t>11 Acciones</t>
  </si>
  <si>
    <t>EMAE 01</t>
  </si>
  <si>
    <t>Desarrollar insumos estratégicos a partir de la información del sistema de compra publica con el fin de mejorar el analisis, comprensión y difusión de información de interés para los actores del sistema.</t>
  </si>
  <si>
    <t>Insumos estratégicos 
(documentos, infografías, artículos)</t>
  </si>
  <si>
    <t>Sumatoria  de  Informes estratégicos entregados</t>
  </si>
  <si>
    <t>Catalina Pimienta Gomez</t>
  </si>
  <si>
    <t xml:space="preserve">Subdirectora de Estudios de Mercado y Abastecimiento Estratégico </t>
  </si>
  <si>
    <t>EMAE 02</t>
  </si>
  <si>
    <t>Lanzamiento del curso E-learning del Modelo de Abastecimiento Estratégico, con el propósito de dar a conocer la herrramienta desarrollada por la entidad a los actores del sistema de compra pública.</t>
  </si>
  <si>
    <t>Acta con sus soportes del evento de apertura del primer ciclo de formación E-learning</t>
  </si>
  <si>
    <t>Invitación de acceso al curso E-learning</t>
  </si>
  <si>
    <t>Número de Cursos E-learning</t>
  </si>
  <si>
    <t>Promover iniciativas para optimizar los recursos públicos en términos de tiempo, dinero y capacidad del talento humano y de la eficiencia en los procesos para satisfacer las necesidades de las Entidades Estatales y cumplir su misión.</t>
  </si>
  <si>
    <t>EMAE 03</t>
  </si>
  <si>
    <t>Realizar ciclos de formación  sincrónicos (virtual o presencial) del MAE dirigido a las entidades estatales identificadas, con el fin de formar en prácticas de abastecimiento estratégico a equipos interdisciplinarios vinculados a la estructuración  de procesos de compra pública</t>
  </si>
  <si>
    <t>Informes finales de cierre de cada ciclo de formación</t>
  </si>
  <si>
    <t xml:space="preserve">4 Ciclos de Formación </t>
  </si>
  <si>
    <t>Sumatoria de Ciclos de Formación</t>
  </si>
  <si>
    <t>EMAE 04</t>
  </si>
  <si>
    <t xml:space="preserve">Realizar ciclos de formación asincrónica del E-learning del MAE a las entidades estatales, con el fin de socializar las buenas prácticas de Abastecimiento Estratégico para servidores públicos a nivel nacional </t>
  </si>
  <si>
    <t>EMAE 05</t>
  </si>
  <si>
    <t>Desarrollar una herramienta para facilitar la consulta y descarga de datos para el desarrollo del análisis de la demanda y de la oferta por parte de los interesados, en aras de contribuir a la estructuración de los procesos contractuales de las entidades.</t>
  </si>
  <si>
    <t>Herramienta de acceso público para facilitar el descargue y la consulta de información.</t>
  </si>
  <si>
    <t>1 Herramienta</t>
  </si>
  <si>
    <t>Número de herramienta de acceso público</t>
  </si>
  <si>
    <t>Diseñar e implementar programas de I+D+I en pro del desarrollo institucional y/o la contratación y compra pública</t>
  </si>
  <si>
    <t>EMAE 06</t>
  </si>
  <si>
    <t xml:space="preserve">Generar  un programa de formaciones orientadas a brindar insumos a los participes del sistema de compra pública relacionados con análisis de datos, seguimiento a instrume contractuales e implementación del Modelo de Abastecimiento Estratégico
  </t>
  </si>
  <si>
    <t>Programa de socialización donde esten relacionados los temarios e insumos de las formaciones</t>
  </si>
  <si>
    <t xml:space="preserve">Un (1) programa de socialización </t>
  </si>
  <si>
    <t>Número de programa de socialización generado</t>
  </si>
  <si>
    <t>EMAE 07</t>
  </si>
  <si>
    <t xml:space="preserve">Dar a conocer el trabajo realizado por el Observatorio Oficial de Contratación Estatal, principalmente en materia de implementación de documentos tipo, además de otras actividades. 
</t>
  </si>
  <si>
    <t>Informes de resultado que contengan la medición del comportamiento de los documentos tipo, estudios y sinergias además de otras actividades que lleva a cabo el Observatorio Oficial de Contratación Estatal.</t>
  </si>
  <si>
    <t>2 informes de la gestión realizada.</t>
  </si>
  <si>
    <t>Sumatoria de informes de la gestión realizada.</t>
  </si>
  <si>
    <t>EMAE 08</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</si>
  <si>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</si>
  <si>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</si>
  <si>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1 Reporte Estadístico</t>
  </si>
  <si>
    <t>Número de reporte estadístico generado.</t>
  </si>
  <si>
    <t>EMAE 09</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</si>
  <si>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</si>
  <si>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 xml:space="preserve">Herramientas o visualizaciones de inteligencia de negocios para que los usuarios puedan interectuar y filtrar la información (BI) </t>
  </si>
  <si>
    <t>Sumatoria de las herramientas o visualización en POWER BI</t>
  </si>
  <si>
    <t>EMAE 10</t>
  </si>
  <si>
    <t xml:space="preserve">Adelantar análisis de la planeación de obras, bienes y servicios reportados por las entidades a través del Plan Anual de Adquisiciones (PAA); el cual nos permite tener un horizonte temporal de la proyección del gasto público.
</t>
  </si>
  <si>
    <t>Informes del análisis realizado sobre los Planes Anuales de Adquisiciones (PAA), identificando características de la proyección del gasto público</t>
  </si>
  <si>
    <t>2 Informes del análisis realizado</t>
  </si>
  <si>
    <t>Sumatoria de los informes realizados</t>
  </si>
  <si>
    <t>EMAE 11</t>
  </si>
  <si>
    <t xml:space="preserve">Implementación de metodologías de evaluación de impacto en los instrumentos contractuales y liniamientos generados por la ANCPCCE, para identificar de acuerdo a los resultados obtenidos aspectos positivos u oportunidades de mejora </t>
  </si>
  <si>
    <t>Informes en los cuales se documentara el resultado metodológico, el análisis descriptivos y/o evaluaciones de impacto.</t>
  </si>
  <si>
    <t xml:space="preserve">2 Informes de resultados de la implementación 
</t>
  </si>
  <si>
    <t>Sumatoria informes y herramienta</t>
  </si>
  <si>
    <t>EMAE 12</t>
  </si>
  <si>
    <t xml:space="preserve">Desarrollar instrumentos de ayuda que faciliten el acceso y análisis de la información del sistema de compra pública colombiano, usando como base
 cuadernos de Júpiter basados en lenguaje de programación Python,   para que todos los interesados en el sistema lo puedan implementar. Adicionalmente se realizan espacios de sencibilización . </t>
  </si>
  <si>
    <t>Informe de los desarrollos realizados en los cuadernos de Júpiter para el análisis descriptivo de los datos.</t>
  </si>
  <si>
    <t xml:space="preserve">2 informes de los desarrollos realizados </t>
  </si>
  <si>
    <t>Sumatoria de los informes</t>
  </si>
  <si>
    <t>EMAE 13</t>
  </si>
  <si>
    <t xml:space="preserve">Diseño y estructuración de un maestro de entidades que permita asociar la información entre las diferentes plataformas que conforman el SECOP (SECOP I, SECOP II Y TVEC), para mejorar los análisis de datos  realizando cruces efectivos entre plataformas. Además de contar con un directorio de entidades.
 </t>
  </si>
  <si>
    <t>Bases de datos maestras (Entidades, proveedores, UNCSD,)  Diccionarios geográficos, Diccionarios de variables (mapeo entre plataformas)</t>
  </si>
  <si>
    <t>1 informe de resultado</t>
  </si>
  <si>
    <t>Número de informe de resultado entregado</t>
  </si>
  <si>
    <t>EMAE 14</t>
  </si>
  <si>
    <t>Desarrollar e implementar modelos de aprendizaje automático que expliquen el comportamiento de la compra pública en el país.</t>
  </si>
  <si>
    <t>Documentación de resultados metodológicos e informe de implementación y resultados de algoritmos propuestos.</t>
  </si>
  <si>
    <t xml:space="preserve">2  Informes de resultados de implementación </t>
  </si>
  <si>
    <t>Sumatoria de informes de resultado entregado</t>
  </si>
  <si>
    <t>EMAE 15</t>
  </si>
  <si>
    <t>Buscar sinergias con entidades estatales y académicas nacionales e internacionales para solucionar problemas con los datos del sistema de compras públicas.</t>
  </si>
  <si>
    <t>Número de documento o Acuerdo suscrito</t>
  </si>
  <si>
    <t>EMAE 16</t>
  </si>
  <si>
    <t>Conformación de una linea de investigación de analítica de datos, dentro del equipo de trabajo para fomentar la implementación  de metodologías, algoritmos y modelos que permitan fortalecer el análisis, procesamiento y visualización de la información del sistema de compra pública</t>
  </si>
  <si>
    <t xml:space="preserve">Elaboración de dos artículos artículos con resultados de investigación </t>
  </si>
  <si>
    <t xml:space="preserve">2 Artículos </t>
  </si>
  <si>
    <t>Sumatoria artículos</t>
  </si>
  <si>
    <t>EMAE 17</t>
  </si>
  <si>
    <t>Organizar y clasificar la información de la vigencia 2021 conforme a las series documentales estructuradas y aprobadas por el grupo de gestión documental a fin de preservar la información generada de acuerdo a las competencias de la subdirección</t>
  </si>
  <si>
    <t>EMAE 18</t>
  </si>
  <si>
    <t>18 Acciones</t>
  </si>
  <si>
    <t>SG01</t>
  </si>
  <si>
    <t xml:space="preserve">Implementar el uso de lenguaje claro  en la oferta institucional de la Agencia. </t>
  </si>
  <si>
    <t xml:space="preserve">Guía de abastecimiento estratégico   traducido en lenguaje claro  </t>
  </si>
  <si>
    <t xml:space="preserve">1 Documento traducido en lenguaje claro </t>
  </si>
  <si>
    <t>Número de los  documentos generados</t>
  </si>
  <si>
    <t xml:space="preserve">Claudia Ximena Lopez Pareja </t>
  </si>
  <si>
    <t>Secretaria General</t>
  </si>
  <si>
    <t>SG02</t>
  </si>
  <si>
    <t>Realizar una estrategia  a nivel  interno y externo en cuanto a  la sensibilización y percepción de los canales de atención de la ANCP-CCE a los grupos de interes</t>
  </si>
  <si>
    <t>Capacitación de sensiblización a los funcionarios respecto a  su compromiso con los ciudadanos, evidenciada mediante grabación y memorias de la misma</t>
  </si>
  <si>
    <t xml:space="preserve">2 capacitaciones </t>
  </si>
  <si>
    <t xml:space="preserve">Número de capacitaciones dictadas </t>
  </si>
  <si>
    <t>SG03</t>
  </si>
  <si>
    <t>Realizar una estrategia  a nivel  interno y externo  en cuanto a  sensibilización y percepción de los canales de atenciónde la ANCP-CCE a los grupos de interes</t>
  </si>
  <si>
    <t>SG04</t>
  </si>
  <si>
    <t>Poner en marcha la implementación del teletrabajo suplementario en la ANCP-CCE</t>
  </si>
  <si>
    <t>Resolución adopción teletrabajo suplementario en la ANCP-CCE</t>
  </si>
  <si>
    <t>1 documento resolución adopción teletrabajo</t>
  </si>
  <si>
    <t>SG05</t>
  </si>
  <si>
    <t>Fortalecer la política de gestión del conocimiento en la ANCPCCE</t>
  </si>
  <si>
    <t>Implentación plan de acción la política de gestión del conocimiento de la ANCP-CCE.
Como se fortalecerá en primer, segundo, tercer Q</t>
  </si>
  <si>
    <t xml:space="preserve"> Plan de acción implementado de la política de Gestión de Conocimiento.
Repportes trimestrales del avance de implementación de la politica GESCO</t>
  </si>
  <si>
    <t>Numero de reportes generados</t>
  </si>
  <si>
    <t>SG06</t>
  </si>
  <si>
    <t>Realizar la medición del clima organizacional a todos los colaboradores de la ANCP-CCE</t>
  </si>
  <si>
    <t>Análisis de clima organizacional en la ANCP-CCE socializado</t>
  </si>
  <si>
    <t>Documento resultado analisis clima laboral socialiado en la ANCP-CCE</t>
  </si>
  <si>
    <t>(Sumatoria del número de respuestas favorables en la encuesta de clima organizacional) / (Número total de respuestas a la encuesta de clima organizacional)</t>
  </si>
  <si>
    <t>SG07</t>
  </si>
  <si>
    <t>Definir el Plan de manejo ambiental de la ANCP-CCE</t>
  </si>
  <si>
    <t>Documento Plan de Manejo ambiental aprobado por el CIGD (I semestre)</t>
  </si>
  <si>
    <t>Plan aprobado por el Comité Institucional de Gestión y Desempeño CIGD</t>
  </si>
  <si>
    <t>Número de actividades ejecutadas en el período / número de actividades programadas en el periodo</t>
  </si>
  <si>
    <t>SG08</t>
  </si>
  <si>
    <t xml:space="preserve">Definir el Plan de austeridad de la ANCP-CCE para el año 2022, de conformidad con la normatividad aplicable. </t>
  </si>
  <si>
    <t>Documento Plan de Austeridad aprobado</t>
  </si>
  <si>
    <t>Plan de asuteridad aprobado y divulgado</t>
  </si>
  <si>
    <t>Sumatoria de los dos documentos generados</t>
  </si>
  <si>
    <t>SG09</t>
  </si>
  <si>
    <t>Realizar la actualización de las tablas de retención documental de la ANCP-CCE teniendo en cuenta lo dispuesto en el Decreto 1080 de 2015 “Por medio del cual se expide el Decreto Único Reglamentario del Sector Cultura” ARTÍCULO  2.8.2.2.2. Elaboración y aprobación de las tablas de retención documental</t>
  </si>
  <si>
    <t>Tablas de retención documental (Documento análogo y electrónico)</t>
  </si>
  <si>
    <t>30 tablas de retención documental (Documento análogo y electrónico)</t>
  </si>
  <si>
    <t>Sumatoria de tablas de retención documental</t>
  </si>
  <si>
    <t>SG10</t>
  </si>
  <si>
    <t>Realizar la actualización del Cuadro de Clasificación Documental, de acuerdo a la producción documantal que generan las dependencias de la ANCP-CCE</t>
  </si>
  <si>
    <t>Cuadro de Clasificación Documental - CCD definiendo el nombre de la sección, código de serie y subserie documental</t>
  </si>
  <si>
    <t>1 Cuadro de Clasificación Documental - CCD definiendo el nombre de la sección, código de serie y subserie documental</t>
  </si>
  <si>
    <t>Número de Cuadros de Clasificación Documental</t>
  </si>
  <si>
    <t>SG11</t>
  </si>
  <si>
    <t>Organizar y clasificar la información de 2021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</si>
  <si>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</si>
  <si>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2021 de los 6 procesos de Secretaria General
</t>
  </si>
  <si>
    <t>Sumatoria de transferencia primaria documental 2021 de todos los procesos del área</t>
  </si>
  <si>
    <t>SG12</t>
  </si>
  <si>
    <t>12 Acciones</t>
  </si>
  <si>
    <t>DG01</t>
  </si>
  <si>
    <t>Formular y estructurar la propuesta de CONPES de Contratación Estratégica.</t>
  </si>
  <si>
    <t>Documento con proyecto de CONPES de contratación Estratégica,</t>
  </si>
  <si>
    <t>1 Documento Técnico</t>
  </si>
  <si>
    <t>Número de Documentos Técnicos Entregados</t>
  </si>
  <si>
    <t>Poner a disposición de los partícipes del sistema de compra pública documentos de buenas prácticas de contratación</t>
  </si>
  <si>
    <t xml:space="preserve">Steven Orozco </t>
  </si>
  <si>
    <t xml:space="preserve">Dirección General
Asesor Económico </t>
  </si>
  <si>
    <t>DG02</t>
  </si>
  <si>
    <t>Establecer y documentar las necesidades funcionales de cooperación INTERNACIONAL de la ANCP-CCE</t>
  </si>
  <si>
    <t xml:space="preserve">Documento de necesidades funcionales de cooperación internacional con desagregación por dependencia. </t>
  </si>
  <si>
    <t>1 Documento de Necesidades Funcionales de Cooperación Internacional</t>
  </si>
  <si>
    <t>Número de documentos de necesidades de cooperación entregados</t>
  </si>
  <si>
    <t>DG03</t>
  </si>
  <si>
    <t>Implementar análisis de buenas prácticas y herramientas emergentes en compras públicas según monitoreo internacional</t>
  </si>
  <si>
    <t>Documento de identificación de buenas prácticas y herramientas nacionales e internacionales emergentes en compras públicas</t>
  </si>
  <si>
    <t>2 Documentos de buenas prácticas nacionales e internacionales en compras públicas</t>
  </si>
  <si>
    <t>Sumatoria de documentos de buenas prácticas entregados</t>
  </si>
  <si>
    <t>DG04</t>
  </si>
  <si>
    <t>Elaborar y difundir instrumentos y herramientas que faciliten la comprensión de las compras y la contratación pública del Estado y promuevan las mejores prácticas, la eficiencia, transparencia y competitividad del mismo</t>
  </si>
  <si>
    <t>Documento en el que se actualice el Manual de Compras Públicas Sostenibles con el Medio Ambiente</t>
  </si>
  <si>
    <t>1 Documento estandarizado</t>
  </si>
  <si>
    <t>Número de documento actualizado</t>
  </si>
  <si>
    <t>Poner a disposición de los participes del sistema de compra pública documentos de buenas prácticas de contratación</t>
  </si>
  <si>
    <t>Juan David Marín López</t>
  </si>
  <si>
    <t>Dirección General
Asesor Jurídico</t>
  </si>
  <si>
    <t>DG05</t>
  </si>
  <si>
    <t xml:space="preserve">Documento con el material base para el curso de e-learning de compras públicas sostenibles con el medio ambiente y socialmente responsables. </t>
  </si>
  <si>
    <t>1 Documento con el material del curso</t>
  </si>
  <si>
    <t>Número de documento entregado</t>
  </si>
  <si>
    <t>DG06</t>
  </si>
  <si>
    <t xml:space="preserve">Documento en el que se actualización del manual para el manejo de los incentivos en los Procesos de contratación </t>
  </si>
  <si>
    <t>Número de documento adoptado</t>
  </si>
  <si>
    <t>DG07</t>
  </si>
  <si>
    <t>Configuración de esquema de líneas de defensa de la ANCPCCE</t>
  </si>
  <si>
    <t>Documentar el esquema de líneas de defensa en un manual de seguimiento y formalización mediante acto administrativo</t>
  </si>
  <si>
    <t>1 Manual técnico de administración de lineas de defensa de la ANCPCCE</t>
  </si>
  <si>
    <t>Número de manual entregado</t>
  </si>
  <si>
    <t>Karina Blanco</t>
  </si>
  <si>
    <t>Dirección General
Asesor Planeación</t>
  </si>
  <si>
    <t>DG08</t>
  </si>
  <si>
    <t xml:space="preserve">Mejora del indice de desempeño institucional - IDI - </t>
  </si>
  <si>
    <t>Plan de mejoramiento a partir de los resultados obtenidos del IDI medido a traves del FURAG</t>
  </si>
  <si>
    <t>1 plan de mejoramiento</t>
  </si>
  <si>
    <t>Número de planes entregados</t>
  </si>
  <si>
    <t>DG09</t>
  </si>
  <si>
    <t xml:space="preserve">Formular, ejecutar y evaluar el Plan Anual de Auditoría 2022 aprobado por el Comité Institucional de Coordinación de Control Interno CICCI. </t>
  </si>
  <si>
    <t xml:space="preserve">1. Plan Anual Auditoría aprobado por el CICCI. 
2. Once (11) monitoreos mensuales al avance de ejecución del Plan Anual de Auditoría 2022. 
3. Un (1) informe general de la ejecución del Plan Anual de Auditoría 2022 dirigido al CICCI, en donde se detallen las actividades ejecutadas por el equipo de Control Interno en cumplimiento de los roles designados en el Decreto 648 de 2017. </t>
  </si>
  <si>
    <t>Seguimiento a la ejecución del Plan Anual de Auditoría 2022</t>
  </si>
  <si>
    <t>Número de entregables programados / Sobre número de entregables ejecutados * 100</t>
  </si>
  <si>
    <t>Fortalecer el MIPG para incrementar en 10 puntos la calificación el FURAG</t>
  </si>
  <si>
    <t>Judith Gomez Zambrano</t>
  </si>
  <si>
    <t>Dirección General
Asesor Control Interno</t>
  </si>
  <si>
    <t>DG10</t>
  </si>
  <si>
    <t>Cumplimiento del Plan Estratégico de comunicaciones PEC2022</t>
  </si>
  <si>
    <t>Matriz de cumplimiento Plan Estratégico de Comunicaciones 2022 con soportes de evidencia de cumplimiento</t>
  </si>
  <si>
    <t>75% Actividaes programadas con sus respectivos soportes</t>
  </si>
  <si>
    <t>(número de actividades cumplidas/número de actividades programadas)x100</t>
  </si>
  <si>
    <t>fortalecer mipg para incrementar el 10 puntos la calificación del FURAG</t>
  </si>
  <si>
    <t>María Alejandra Gutiérrez</t>
  </si>
  <si>
    <t>Dirección General
Asesor Comunicaciones</t>
  </si>
  <si>
    <t>DG11</t>
  </si>
  <si>
    <t>Sección de transparencia de la página web de la entidad alineada con la normativa de la Ley de transparencia y acceso a la información</t>
  </si>
  <si>
    <t>Matriz de Índice de Transparencia y Acceso a la Información - ITA 2022, con soportes de cumplimiento</t>
  </si>
  <si>
    <t>90% Actividaes programadas con sus respectivos soportes</t>
  </si>
  <si>
    <t>DG12</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</si>
  <si>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</si>
  <si>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</si>
  <si>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</si>
  <si>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DG13</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</si>
  <si>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</si>
  <si>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</si>
  <si>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SEGUIMIENTO TRIMESTRAL  PLAN DE ACCIÓN</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</si>
  <si>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</si>
  <si>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</si>
  <si>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</si>
  <si>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</si>
  <si>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</si>
  <si>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</si>
  <si>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</si>
  <si>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</si>
  <si>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</si>
  <si>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</si>
  <si>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</si>
  <si>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</si>
  <si>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LINK EVIDENCIAS</t>
  </si>
  <si>
    <t>Gestionar con opotunidad las PQRSD de la dependencia, tomando acciones de alertas tempranas para su gestión</t>
  </si>
  <si>
    <t>Matriz de cumplimiento con soportes del PEC 2022</t>
  </si>
  <si>
    <t>31/09/2022</t>
  </si>
  <si>
    <r>
      <rPr>
        <b/>
        <sz val="12"/>
        <color rgb="FF002060"/>
        <rFont val="Geomanist Bold"/>
        <family val="3"/>
      </rPr>
      <t>CONTROL DE SOLICITUD DE MODIFICACIONES - AJUSTES Y CAMBIO DE PLAN DE ACCIÓN 2022</t>
    </r>
    <r>
      <rPr>
        <b/>
        <sz val="11"/>
        <color theme="1"/>
        <rFont val="Arial Nova"/>
        <family val="2"/>
      </rPr>
      <t xml:space="preserve">
</t>
    </r>
    <r>
      <rPr>
        <sz val="11"/>
        <color theme="1"/>
        <rFont val="Geomanist"/>
        <family val="3"/>
      </rPr>
      <t>Código: CCE-DES-FM-15
Versión 03 del 15 de diciembre de 2021</t>
    </r>
    <r>
      <rPr>
        <b/>
        <sz val="11"/>
        <color theme="1"/>
        <rFont val="Arial Nova"/>
        <family val="2"/>
      </rPr>
      <t xml:space="preserve">
</t>
    </r>
  </si>
  <si>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</si>
  <si>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</si>
  <si>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</si>
  <si>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</si>
  <si>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</si>
  <si>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</si>
  <si>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</si>
  <si>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</si>
  <si>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</si>
  <si>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</si>
  <si>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</si>
  <si>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</si>
  <si>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</si>
  <si>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</si>
  <si>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</si>
  <si>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Secretaría General</t>
  </si>
  <si>
    <t>SG</t>
  </si>
  <si>
    <t>PAA 2021 V.1.</t>
  </si>
  <si>
    <t>Q3</t>
  </si>
  <si>
    <t>Comunicaciones Dirección General</t>
  </si>
  <si>
    <t>DG - COM</t>
  </si>
  <si>
    <t>Q4</t>
  </si>
  <si>
    <t>Dirección General</t>
  </si>
  <si>
    <t>DG</t>
  </si>
  <si>
    <t>Subdirección Gestión Contractual</t>
  </si>
  <si>
    <t>GC</t>
  </si>
  <si>
    <t>Subdirección Negocios</t>
  </si>
  <si>
    <t>NG</t>
  </si>
  <si>
    <r>
      <rPr>
        <sz val="16"/>
        <color rgb="FF002060"/>
        <rFont val="Geomanist Bold"/>
        <family val="3"/>
      </rPr>
      <t>OBJETIVOS DEL PLAN ESTRATÉGICO INSTITUCIONAL 
DE LA AGENCIA NACIONAL DE CONTRATACIÓN PÚBLICA - COLOMBIA COMPRA EFICIENTE</t>
    </r>
    <r>
      <rPr>
        <sz val="16"/>
        <color theme="1"/>
        <rFont val="Geomanist Bold"/>
        <family val="3"/>
      </rPr>
      <t xml:space="preserve">
</t>
    </r>
    <r>
      <rPr>
        <sz val="14"/>
        <color theme="1"/>
        <rFont val="Geomanist Light"/>
        <family val="3"/>
      </rPr>
      <t>Código: CCE-DES-FM-15
Versión 03 del 15 de diciembre de 2021</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</si>
  <si>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</si>
  <si>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</si>
  <si>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</si>
  <si>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</si>
  <si>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</si>
  <si>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</si>
  <si>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</si>
  <si>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</si>
  <si>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</si>
  <si>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</si>
  <si>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</si>
  <si>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</si>
  <si>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</si>
  <si>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Geomanist Book"/>
        <family val="3"/>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</si>
  <si>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</si>
  <si>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</si>
  <si>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</si>
  <si>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Geomanist Book"/>
        <family val="3"/>
      </rPr>
      <t>Relatoría</t>
    </r>
    <r>
      <rPr>
        <sz val="11"/>
        <rFont val="Geomanist Book"/>
        <family val="3"/>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</si>
  <si>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</si>
  <si>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</si>
  <si>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</si>
  <si>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</si>
  <si>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</si>
  <si>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</si>
  <si>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</si>
  <si>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</si>
  <si>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</si>
  <si>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</si>
  <si>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</si>
  <si>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</si>
  <si>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</si>
  <si>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</si>
  <si>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</si>
  <si>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</si>
  <si>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</si>
  <si>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</si>
  <si>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14"/>
        <color rgb="FF002060"/>
        <rFont val="Geomanist Bold"/>
        <family val="3"/>
      </rPr>
      <t>DEBILIDADES  - OPORTUNIDADES - FORTALEZAS Y AMENAZAS 2021</t>
    </r>
    <r>
      <rPr>
        <sz val="10"/>
        <color theme="1"/>
        <rFont val="Arial Nova"/>
        <family val="2"/>
      </rPr>
      <t xml:space="preserve">
</t>
    </r>
    <r>
      <rPr>
        <sz val="12"/>
        <color theme="1"/>
        <rFont val="Geomanist Light"/>
        <family val="3"/>
      </rPr>
      <t xml:space="preserve">Código: CCE-DES-FM-15
Versión 03 del 15 de diciembre de 2021
</t>
    </r>
  </si>
  <si>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</si>
  <si>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</si>
  <si>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</si>
  <si>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</si>
  <si>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</si>
  <si>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</si>
  <si>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</si>
  <si>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</si>
  <si>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</si>
  <si>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</si>
  <si>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</si>
  <si>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</si>
  <si>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</si>
  <si>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</si>
  <si>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</si>
  <si>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</si>
  <si>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</si>
  <si>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</si>
  <si>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</si>
  <si>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</si>
  <si>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</si>
  <si>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</si>
  <si>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</si>
  <si>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</si>
  <si>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</si>
  <si>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</si>
  <si>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</si>
  <si>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</si>
  <si>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</si>
  <si>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</si>
  <si>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</si>
  <si>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</si>
  <si>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</si>
  <si>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</si>
  <si>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</si>
  <si>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</si>
  <si>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</si>
  <si>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</si>
  <si>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</si>
  <si>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</si>
  <si>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</si>
  <si>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</si>
  <si>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Geomanist Book"/>
        <family val="3"/>
      </rPr>
      <t>MDE</t>
    </r>
    <r>
      <rPr>
        <sz val="10"/>
        <rFont val="Geomanist Book"/>
        <family val="3"/>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</si>
  <si>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</si>
  <si>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</si>
  <si>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</si>
  <si>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</si>
  <si>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</si>
  <si>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</si>
  <si>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</si>
  <si>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</si>
  <si>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</si>
  <si>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Geomanist Book"/>
        <family val="3"/>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</si>
  <si>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</si>
  <si>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</si>
  <si>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</si>
  <si>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</si>
  <si>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</si>
  <si>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</si>
  <si>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</si>
  <si>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</si>
  <si>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</si>
  <si>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</si>
  <si>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</si>
  <si>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</si>
  <si>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</si>
  <si>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</si>
  <si>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</si>
  <si>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</si>
  <si>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</si>
  <si>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</si>
  <si>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</si>
  <si>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</si>
  <si>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</si>
  <si>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</si>
  <si>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</si>
  <si>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</si>
  <si>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</si>
  <si>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</si>
  <si>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</si>
  <si>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</si>
  <si>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</si>
  <si>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</si>
  <si>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</si>
  <si>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</si>
  <si>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</si>
  <si>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</si>
  <si>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</si>
  <si>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</si>
  <si>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</si>
  <si>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</si>
  <si>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</si>
  <si>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</si>
  <si>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Geomanist Book"/>
        <family val="3"/>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</si>
  <si>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</si>
  <si>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</si>
  <si>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</si>
  <si>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</si>
  <si>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</si>
  <si>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</si>
  <si>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</si>
  <si>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</si>
  <si>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</si>
  <si>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</si>
  <si>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CÓDIGO</t>
  </si>
  <si>
    <t>VERSIÓN</t>
  </si>
  <si>
    <t>FECHA</t>
  </si>
  <si>
    <t>ELABORÓ</t>
  </si>
  <si>
    <t>REVISÓ</t>
  </si>
  <si>
    <t>AJUSTES</t>
  </si>
  <si>
    <t>CCE-DES-FM-15</t>
  </si>
  <si>
    <t>01</t>
  </si>
  <si>
    <t>Carolina Olivera</t>
  </si>
  <si>
    <t>Creacion de formato</t>
  </si>
  <si>
    <t>02</t>
  </si>
  <si>
    <t>Ajuste de uso al formato</t>
  </si>
  <si>
    <t>03</t>
  </si>
  <si>
    <t>Liz Vásquez</t>
  </si>
  <si>
    <t>Ajuste a fórmulas de seguimiento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</si>
  <si>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</si>
  <si>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</si>
  <si>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</si>
  <si>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</si>
  <si>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</si>
  <si>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</si>
  <si>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</si>
  <si>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</si>
  <si>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</si>
  <si>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</si>
  <si>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</si>
  <si>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</si>
  <si>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</si>
  <si>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Publicar en la página un informe trimestral de la percepción de los usuarios en canales de atención. Con corte de marzo, junio y Septiembre</t>
  </si>
  <si>
    <t>PAI 2022 V.1</t>
  </si>
  <si>
    <t xml:space="preserve">Dirección General </t>
  </si>
  <si>
    <t>N.A.</t>
  </si>
  <si>
    <t>31/012021</t>
  </si>
  <si>
    <t>Segunda versión del PAI 2022</t>
  </si>
  <si>
    <t>SG1</t>
  </si>
  <si>
    <t xml:space="preserve">Ninguna </t>
  </si>
  <si>
    <t>Primera versión del Plan de Acción Institucional aprobado en comité directivo del 21/12/2021</t>
  </si>
  <si>
    <t xml:space="preserve">Sumatoria de los tres  informes  generados y publicados </t>
  </si>
  <si>
    <t xml:space="preserve"> Sumatoria de los tres informes  generados y publicados </t>
  </si>
  <si>
    <t>Tres (3) Informes de percepción publicados en la página web de la entidad</t>
  </si>
  <si>
    <t>20 Insumos estratégicos</t>
  </si>
  <si>
    <t>4 herramientas o visualizaciones en POWER BI</t>
  </si>
  <si>
    <t>Un informe o Documento de Resultado de las Sinergias</t>
  </si>
  <si>
    <t xml:space="preserve">1 Informe o documento de resultado de las sinergias </t>
  </si>
  <si>
    <t xml:space="preserve">Modificación </t>
  </si>
  <si>
    <t>EMAE</t>
  </si>
  <si>
    <t>Q1</t>
  </si>
  <si>
    <t>Q2</t>
  </si>
  <si>
    <t>Aclaración</t>
  </si>
  <si>
    <t>Subdirección de EMAE</t>
  </si>
  <si>
    <t xml:space="preserve">Secretaría General </t>
  </si>
  <si>
    <t>DG-COM</t>
  </si>
  <si>
    <t>IDT</t>
  </si>
  <si>
    <t>Tercera versión del PAI 2022</t>
  </si>
  <si>
    <t>EMAE1</t>
  </si>
  <si>
    <t>Subdirección de IDT</t>
  </si>
  <si>
    <t xml:space="preserve">Comunicaciones Dirección General </t>
  </si>
  <si>
    <t xml:space="preserve">Subdirección Gestión Contractual </t>
  </si>
  <si>
    <t>Se ajusta la redacción del entregable de: "Documento o Acuerdo de Voluntades" cambia a "Un informe o Documento de Resultado de las Sinergias"</t>
  </si>
  <si>
    <t xml:space="preserve">Subdirección de Negocios </t>
  </si>
  <si>
    <t>Cuarta Versión del PAI 2022</t>
  </si>
  <si>
    <t xml:space="preserve">Solicitud aprobada en comité directivo de 28/03/2022. Se adjunta Acta. </t>
  </si>
  <si>
    <t>SN</t>
  </si>
  <si>
    <t>4 boletines de precio publicados.</t>
  </si>
  <si>
    <t>Matriz de sentencias indizadas 2011 e Informe de gestión de providencias 2011</t>
  </si>
  <si>
    <t>Matriz con las sentencias indizadas del último trimestre del año 2021 e Informe de gestión de providencias último trimestre 2021</t>
  </si>
  <si>
    <t>Matriz con los conceptos jurídicos de la ANCP-CCE de la Subdirección de Gestión Contractual indizados y Normativa contractual con los conceptos expedidos por la ANCP-CCE</t>
  </si>
  <si>
    <t>Informe trimestral de la gestión de PQRSD en la dependencia.</t>
  </si>
  <si>
    <t>Ocho (8) Insumos estratégicos</t>
  </si>
  <si>
    <t>Programa de socialización e insumos de las formaciones</t>
  </si>
  <si>
    <t>Reporte Estadístico (Decreto 1279 de 2021)</t>
  </si>
  <si>
    <t>Dos (2) Herramientas o visualizaciones de inteligencia de negocios para que los usuarios puedan interactuar y filtrar la información en POWER BI</t>
  </si>
  <si>
    <t xml:space="preserve">Informe Análisis Planes anuales de Adquisición 2022 (PAA) y Ficha metodológica PAA </t>
  </si>
  <si>
    <t>Resolución 118 de 2022 por medio de la cual se implementa el Teletrabajo y Guía de Teletrabajo</t>
  </si>
  <si>
    <t>Formato Plan de Acción de la política Gestión del Conocimiento revisado y aprobado por el CIGD y comité de gestión del conocimiento e innovación</t>
  </si>
  <si>
    <t>Guía de Compras Públicas Sostenibles con el medio Ambiente</t>
  </si>
  <si>
    <t xml:space="preserve">Informe de Estrategia y Necesidades de Cooperación internacional </t>
  </si>
  <si>
    <t>Documento con el material base para el curso de e-learning de compras públicas sostenibles con el medio ambiente y socialmente responsables</t>
  </si>
  <si>
    <t>No se reportan avances debido a que está pendiente por aprobación el Plan estratégico de comunicaciones en comité directivo.</t>
  </si>
  <si>
    <t xml:space="preserve">Informe trimestral PQRSD Dirección General </t>
  </si>
  <si>
    <t xml:space="preserve">Cinco (5) Capacitaciones dictadas a entidades estatales en el uso de los IAD / AMP con sus respectivas listas de asistencia y evidencias. </t>
  </si>
  <si>
    <t>Boletín de precios del sistema de compra pública y link de boletín publicado en la página web de la entidad.</t>
  </si>
  <si>
    <t xml:space="preserve">Plan de Trabajo Despliegue de Releases programados en SECOP II </t>
  </si>
  <si>
    <t>Plan de Trabajo Proyecto 2022 - Correlacionador de Eventos ANCP-CCE</t>
  </si>
  <si>
    <t>Plan de Trabajo 2022 - Despliegues Mayores, Menores Y Técnicos - Secop I</t>
  </si>
  <si>
    <t>Plan de actualización Plataforma de Simuladores web en la TVEC</t>
  </si>
  <si>
    <t>Plan de trabajo 2022 MSPI</t>
  </si>
  <si>
    <t xml:space="preserve">Informe trimestral de consultas recibidas por la Subdirección de Gestión Contractual </t>
  </si>
  <si>
    <t xml:space="preserve">TOTAL </t>
  </si>
  <si>
    <t>Informe cierre de ciclo de formación para la implementación del Modelo de Abastecimiento Estratégico</t>
  </si>
  <si>
    <r>
      <rPr>
        <sz val="11"/>
        <rFont val="Calibri"/>
        <family val="2"/>
        <scheme val="minor"/>
      </rPr>
      <t xml:space="preserve">Se adjunta evidencias de 20 entidades capacitadas (meta Q1: 125) y el análisis por el incumplimiento en el RAE de IDT del mes de Marzo en el siguiente enlace: </t>
    </r>
    <r>
      <rPr>
        <sz val="11"/>
        <color theme="10"/>
        <rFont val="Calibri"/>
        <family val="2"/>
        <scheme val="minor"/>
      </rPr>
      <t xml:space="preserve">
https://cceficiente.sharepoint.com/:p:/s/ReportePlaneacinSubdireccinIDT/Edts99LtJntKsP0GvDlJ5m4BRFltYft_AVddLqFPu0Atjw?e=JvEe3p</t>
    </r>
  </si>
  <si>
    <t>700 Capacitaciones de diferentes temáticas en el uso del SECOP II</t>
  </si>
  <si>
    <r>
      <t xml:space="preserve">Se presenta las evidencias de las capacitaciones realizadas de las diferentes temáticas en el uso del SECOP II, en el RAE de IDT del mes de Marzo en el siguiente enlace: 
</t>
    </r>
    <r>
      <rPr>
        <sz val="11"/>
        <color theme="4"/>
        <rFont val="Calibri"/>
        <family val="2"/>
        <scheme val="minor"/>
      </rPr>
      <t>https://cceficiente.sharepoint.com/:p:/s/ReportePlaneacinSubdireccinIDT/Edts99LtJntKsP0GvDlJ5m4BRFltYft_AVddLqFPu0Atjw?e=JvEe3p</t>
    </r>
  </si>
  <si>
    <t>Un (1) informe trimestral de la gestión de PQRSD en la dependencia</t>
  </si>
  <si>
    <t>Plan de Implementación de desmaterialización de estampilla electrónica</t>
  </si>
  <si>
    <t>Plan de Trabajo 2022 - Despliegues Mayores - TVEC</t>
  </si>
  <si>
    <t xml:space="preserve">Generar  un programa de formaciones orientadas a brindar insumos a los participes del sistema de compra pública relacionados con análisis de datos, seguimiento a instrumentos contractuales e implementación del Modelo de Abastecimiento Estratégico
  </t>
  </si>
  <si>
    <t>Informe trimestral PQRSD GC</t>
  </si>
  <si>
    <t>Desarrollar el programa de despliegue territorial mediante la capacitación de Alcaldías y Entidades Territoriales en el uso del SECOP II</t>
  </si>
  <si>
    <t>Informe trimestral PQRSD SG</t>
  </si>
  <si>
    <t>Capacitación de sensibilización a los funcionarios respecto a  su compromiso con los ciudadanos, evidenciada mediante grabación y memorias de la misma</t>
  </si>
  <si>
    <t>Capacitación de sensibilización a los funcionarios respecto a su compromiso con los ciudadanos</t>
  </si>
  <si>
    <t>Informe de percepción de los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</si>
</sst>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s>
  <fonts count="8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color rgb="FFC00000"/>
      <name val="Arial Nova"/>
      <family val="2"/>
    </font>
    <font>
      <b/>
      <sz val="10"/>
      <color rgb="FF002060"/>
      <name val="Arial Nova"/>
      <family val="2"/>
    </font>
    <font>
      <b/>
      <sz val="14"/>
      <color theme="1"/>
      <name val="Arial Nova"/>
      <family val="2"/>
    </font>
    <font>
      <b/>
      <sz val="12"/>
      <color theme="0"/>
      <name val="Arial Nova"/>
      <family val="2"/>
    </font>
    <font>
      <b/>
      <sz val="8"/>
      <color theme="0"/>
      <name val="Arial Nova"/>
      <family val="2"/>
    </font>
    <font>
      <sz val="8"/>
      <name val="Calibri"/>
      <family val="2"/>
      <scheme val="minor"/>
    </font>
    <font>
      <u/>
      <sz val="11"/>
      <color theme="10"/>
      <name val="Calibri"/>
      <family val="2"/>
      <scheme val="minor"/>
    </font>
    <font>
      <u/>
      <sz val="14"/>
      <color theme="10"/>
      <name val="Arial Nova"/>
      <family val="2"/>
    </font>
    <font>
      <b/>
      <sz val="11"/>
      <color theme="4" tint="-0.499984740745262"/>
      <name val="Arial Nova"/>
      <family val="2"/>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4"/>
      <color rgb="FF002060"/>
      <name val="Geomanist Bold"/>
      <family val="3"/>
    </font>
    <font>
      <sz val="12"/>
      <color theme="1"/>
      <name val="Geomanist Light"/>
      <family val="3"/>
    </font>
    <font>
      <b/>
      <sz val="12"/>
      <color rgb="FF002060"/>
      <name val="Geomanist Bold"/>
      <family val="3"/>
    </font>
    <font>
      <sz val="11"/>
      <color theme="1"/>
      <name val="Geomanist"/>
      <family val="3"/>
    </font>
    <font>
      <sz val="11"/>
      <color theme="1"/>
      <name val="Geomanist Light"/>
      <family val="3"/>
    </font>
    <font>
      <sz val="10"/>
      <color rgb="FF202124"/>
      <name val="Arial Nova"/>
      <family val="2"/>
    </font>
    <font>
      <b/>
      <sz val="12"/>
      <color rgb="FF002060"/>
      <name val="Arial Nova"/>
      <family val="2"/>
    </font>
    <font>
      <b/>
      <sz val="14"/>
      <color rgb="FF002060"/>
      <name val="Arial Nova"/>
      <family val="2"/>
    </font>
    <font>
      <b/>
      <sz val="11"/>
      <color theme="1"/>
      <name val="Geomanist Light"/>
      <family val="3"/>
    </font>
    <font>
      <sz val="10"/>
      <color theme="1"/>
      <name val="Geomanist Light"/>
      <family val="3"/>
    </font>
    <font>
      <b/>
      <sz val="11"/>
      <color theme="0"/>
      <name val="Geomanist Light"/>
      <family val="3"/>
    </font>
    <font>
      <sz val="10"/>
      <color rgb="FF002060"/>
      <name val="Geomanist Light"/>
      <family val="3"/>
    </font>
    <font>
      <sz val="9"/>
      <color rgb="FF002060"/>
      <name val="Geomanist Light"/>
      <family val="3"/>
    </font>
    <font>
      <b/>
      <sz val="9"/>
      <color rgb="FF002060"/>
      <name val="Geomanist Light"/>
      <family val="3"/>
    </font>
    <font>
      <b/>
      <sz val="10"/>
      <color theme="1"/>
      <name val="Geomanist Light"/>
      <family val="3"/>
    </font>
    <font>
      <b/>
      <sz val="9"/>
      <color theme="4" tint="-0.499984740745262"/>
      <name val="Geomanist Light"/>
      <family val="3"/>
    </font>
    <font>
      <sz val="8"/>
      <color theme="1"/>
      <name val="Geomanist Light"/>
      <family val="3"/>
    </font>
    <font>
      <b/>
      <sz val="9"/>
      <color theme="1"/>
      <name val="Geomanist Light"/>
      <family val="3"/>
    </font>
    <font>
      <sz val="10"/>
      <color theme="2" tint="-0.249977111117893"/>
      <name val="Geomanist Light"/>
      <family val="3"/>
    </font>
    <font>
      <sz val="9"/>
      <color theme="0" tint="-0.499984740745262"/>
      <name val="Geomanist Light"/>
      <family val="3"/>
    </font>
    <font>
      <b/>
      <sz val="11"/>
      <color theme="1"/>
      <name val="Geomanist Bold"/>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b/>
      <sz val="10"/>
      <name val="Arial Nova"/>
      <family val="2"/>
    </font>
    <font>
      <sz val="12"/>
      <color theme="1"/>
      <name val="Geomanist Bold"/>
      <family val="3"/>
    </font>
    <font>
      <sz val="12"/>
      <color theme="0"/>
      <name val="Geomanist Bold"/>
      <family val="3"/>
    </font>
    <font>
      <sz val="10"/>
      <color theme="1"/>
      <name val="Geomanist"/>
      <family val="3"/>
    </font>
    <font>
      <sz val="14"/>
      <color theme="8" tint="-0.499984740745262"/>
      <name val="Geomanist Bold"/>
      <family val="3"/>
    </font>
    <font>
      <b/>
      <sz val="10"/>
      <color theme="0"/>
      <name val="Geomanist"/>
      <family val="3"/>
    </font>
    <font>
      <sz val="10"/>
      <color theme="0"/>
      <name val="Geomanist"/>
      <family val="3"/>
    </font>
    <font>
      <b/>
      <sz val="10"/>
      <color theme="0"/>
      <name val="Geomanist Bold"/>
      <family val="3"/>
    </font>
    <font>
      <sz val="10"/>
      <color theme="1"/>
      <name val="Geomanist Book"/>
      <family val="3"/>
    </font>
    <font>
      <sz val="10"/>
      <color rgb="FF000000"/>
      <name val="Geomanist Book"/>
      <family val="3"/>
    </font>
    <font>
      <b/>
      <sz val="10"/>
      <color rgb="FFC00000"/>
      <name val="Geomanist"/>
      <family val="3"/>
    </font>
    <font>
      <sz val="10"/>
      <name val="Geomanist Book"/>
      <family val="3"/>
    </font>
    <font>
      <sz val="10"/>
      <color theme="1" tint="0.34998626667073579"/>
      <name val="Geomanist Book"/>
      <family val="3"/>
    </font>
    <font>
      <b/>
      <sz val="11"/>
      <color theme="1"/>
      <name val="Arial Nova"/>
      <family val="3"/>
    </font>
    <font>
      <sz val="10"/>
      <color theme="1"/>
      <name val="Arial Nova"/>
      <family val="3"/>
    </font>
    <font>
      <sz val="11"/>
      <color theme="1"/>
      <name val="Geomanist Book"/>
      <family val="3"/>
    </font>
    <font>
      <sz val="10"/>
      <color rgb="FF002060"/>
      <name val="Geomanist Book"/>
      <family val="3"/>
    </font>
    <font>
      <sz val="9"/>
      <color rgb="FF002060"/>
      <name val="Geomanist Book"/>
      <family val="3"/>
    </font>
    <font>
      <b/>
      <sz val="12"/>
      <color theme="0"/>
      <name val="Geomanist Bold"/>
      <family val="3"/>
    </font>
    <font>
      <sz val="11"/>
      <name val="Geomanist Book"/>
      <family val="3"/>
    </font>
    <font>
      <sz val="11"/>
      <color theme="2" tint="-0.89999084444715716"/>
      <name val="Geomanist Book"/>
      <family val="3"/>
    </font>
    <font>
      <i/>
      <sz val="11"/>
      <name val="Geomanist Book"/>
      <family val="3"/>
    </font>
    <font>
      <sz val="14"/>
      <color theme="0"/>
      <name val="Geomanist Bold"/>
      <family val="3"/>
    </font>
    <font>
      <sz val="10"/>
      <color rgb="FFFF0000"/>
      <name val="Geomanist Book"/>
      <family val="3"/>
    </font>
    <font>
      <sz val="9"/>
      <color theme="0" tint="-0.34998626667073579"/>
      <name val="Geomanist Black"/>
      <family val="3"/>
    </font>
    <font>
      <sz val="8"/>
      <color theme="1"/>
      <name val="Arial Nova"/>
      <family val="2"/>
    </font>
    <font>
      <sz val="11"/>
      <color rgb="FFFF0000"/>
      <name val="Calibri"/>
      <family val="2"/>
      <scheme val="minor"/>
    </font>
    <font>
      <sz val="10"/>
      <color rgb="FFFF0000"/>
      <name val="Arial Nova"/>
      <family val="2"/>
    </font>
    <font>
      <sz val="11"/>
      <color theme="10"/>
      <name val="Calibri"/>
      <family val="2"/>
      <scheme val="minor"/>
    </font>
    <font>
      <sz val="11"/>
      <name val="Calibri"/>
      <family val="2"/>
      <scheme val="minor"/>
    </font>
    <font>
      <sz val="11"/>
      <color theme="4"/>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indexed="64"/>
      </patternFill>
    </fill>
    <fill>
      <patternFill patternType="solid">
        <fgColor rgb="FF99FF66"/>
        <bgColor indexed="64"/>
      </patternFill>
    </fill>
  </fills>
  <borders count="8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6" fillId="0" borderId="0" applyNumberFormat="0" applyFill="0" applyBorder="0" applyAlignment="0" applyProtection="0"/>
  </cellStyleXfs>
  <cellXfs count="592">
    <xf numFmtId="0" fontId="0" fillId="0" borderId="0" xfId="0"/>
    <xf numFmtId="0" fontId="2" fillId="0" borderId="0" xfId="0" applyFont="1"/>
    <xf numFmtId="0" fontId="5" fillId="0" borderId="0" xfId="0" applyFont="1"/>
    <xf numFmtId="0" fontId="7" fillId="0" borderId="0" xfId="0" applyFont="1" applyAlignment="1">
      <alignment wrapText="1"/>
    </xf>
    <xf numFmtId="0" fontId="4" fillId="3" borderId="3" xfId="0" applyFont="1" applyFill="1" applyBorder="1" applyAlignment="1">
      <alignment horizontal="center" vertical="center" wrapText="1"/>
    </xf>
    <xf numFmtId="166" fontId="7" fillId="0" borderId="0" xfId="1" applyNumberFormat="1" applyFont="1" applyAlignment="1">
      <alignment wrapText="1"/>
    </xf>
    <xf numFmtId="9" fontId="7"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7" fillId="0" borderId="0" xfId="2"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166" fontId="7" fillId="0" borderId="1" xfId="1" applyNumberFormat="1" applyFont="1" applyFill="1" applyBorder="1" applyAlignment="1">
      <alignment horizontal="center" vertical="center"/>
    </xf>
    <xf numFmtId="9" fontId="7" fillId="0" borderId="1" xfId="2" applyFont="1" applyFill="1" applyBorder="1" applyAlignment="1">
      <alignment horizontal="center" vertical="center"/>
    </xf>
    <xf numFmtId="0" fontId="7" fillId="0" borderId="1" xfId="0" applyFont="1" applyBorder="1"/>
    <xf numFmtId="0" fontId="7" fillId="0" borderId="0" xfId="0" applyFont="1" applyAlignment="1">
      <alignment horizontal="center" wrapText="1"/>
    </xf>
    <xf numFmtId="0" fontId="7" fillId="0" borderId="5" xfId="0" applyFont="1" applyBorder="1" applyAlignment="1">
      <alignment horizontal="center" vertical="center" wrapText="1"/>
    </xf>
    <xf numFmtId="0" fontId="0" fillId="0" borderId="1" xfId="0" applyBorder="1" applyAlignment="1">
      <alignment wrapText="1"/>
    </xf>
    <xf numFmtId="166" fontId="7" fillId="0" borderId="0" xfId="1" applyNumberFormat="1" applyFont="1" applyFill="1" applyBorder="1" applyAlignment="1">
      <alignment horizontal="center" vertical="center"/>
    </xf>
    <xf numFmtId="9" fontId="4" fillId="9" borderId="1" xfId="2" applyFont="1" applyFill="1" applyBorder="1" applyAlignment="1">
      <alignment horizontal="center" vertical="center" wrapText="1"/>
    </xf>
    <xf numFmtId="0" fontId="5" fillId="0" borderId="10" xfId="0" applyFont="1" applyBorder="1"/>
    <xf numFmtId="0" fontId="5" fillId="0" borderId="18" xfId="0" applyFont="1" applyBorder="1"/>
    <xf numFmtId="0" fontId="7" fillId="0" borderId="17" xfId="0" applyFont="1" applyBorder="1"/>
    <xf numFmtId="0" fontId="5" fillId="0" borderId="0" xfId="0" applyFont="1" applyAlignment="1">
      <alignment horizontal="left" vertical="center"/>
    </xf>
    <xf numFmtId="0" fontId="5" fillId="0" borderId="0" xfId="0" applyFont="1" applyAlignment="1">
      <alignment horizontal="center" vertical="center" wrapText="1"/>
    </xf>
    <xf numFmtId="0" fontId="7" fillId="0" borderId="0" xfId="0" applyFont="1"/>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14" borderId="15" xfId="0" applyFont="1" applyFill="1" applyBorder="1" applyAlignment="1">
      <alignment horizontal="center" vertical="center"/>
    </xf>
    <xf numFmtId="0" fontId="5" fillId="11" borderId="15" xfId="0" applyFont="1" applyFill="1" applyBorder="1" applyAlignment="1">
      <alignment horizontal="center" vertical="center"/>
    </xf>
    <xf numFmtId="0" fontId="5" fillId="12"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15" borderId="21" xfId="0" applyFont="1" applyFill="1" applyBorder="1" applyAlignment="1">
      <alignment horizontal="center" vertical="center"/>
    </xf>
    <xf numFmtId="0" fontId="6" fillId="10" borderId="23" xfId="0" applyFont="1" applyFill="1" applyBorder="1" applyAlignment="1">
      <alignment horizontal="center" vertical="center" textRotation="90" wrapText="1"/>
    </xf>
    <xf numFmtId="0" fontId="6" fillId="10" borderId="24" xfId="0" applyFont="1" applyFill="1" applyBorder="1" applyAlignment="1">
      <alignment horizontal="center" vertical="center" textRotation="90"/>
    </xf>
    <xf numFmtId="0" fontId="5" fillId="10" borderId="19"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20" xfId="0" applyFont="1" applyFill="1" applyBorder="1" applyAlignment="1">
      <alignment horizontal="center" vertical="center"/>
    </xf>
    <xf numFmtId="9" fontId="4" fillId="9" borderId="6" xfId="2" applyFont="1" applyFill="1" applyBorder="1" applyAlignment="1">
      <alignment horizontal="center" vertical="center" wrapText="1"/>
    </xf>
    <xf numFmtId="0" fontId="4" fillId="3" borderId="36" xfId="0" applyFont="1" applyFill="1" applyBorder="1" applyAlignment="1">
      <alignment horizontal="center" vertical="center" wrapText="1"/>
    </xf>
    <xf numFmtId="9" fontId="4" fillId="9" borderId="20" xfId="2" applyFont="1" applyFill="1" applyBorder="1" applyAlignment="1">
      <alignment horizontal="center" vertical="center" wrapText="1"/>
    </xf>
    <xf numFmtId="0" fontId="7" fillId="9" borderId="38" xfId="0" applyFont="1" applyFill="1" applyBorder="1" applyAlignment="1">
      <alignment horizontal="center" vertical="center" wrapText="1"/>
    </xf>
    <xf numFmtId="0" fontId="5" fillId="0" borderId="16" xfId="0" applyFont="1" applyBorder="1"/>
    <xf numFmtId="0" fontId="5" fillId="0" borderId="20" xfId="0" applyFont="1" applyBorder="1"/>
    <xf numFmtId="0" fontId="5" fillId="0" borderId="14" xfId="0" applyFont="1" applyBorder="1"/>
    <xf numFmtId="49" fontId="5" fillId="0" borderId="20" xfId="0" applyNumberFormat="1" applyFont="1" applyBorder="1"/>
    <xf numFmtId="0" fontId="4" fillId="8" borderId="1" xfId="0" applyFont="1" applyFill="1" applyBorder="1" applyAlignment="1">
      <alignment horizontal="center" vertical="center"/>
    </xf>
    <xf numFmtId="0" fontId="7" fillId="0" borderId="15" xfId="0" applyFont="1" applyBorder="1"/>
    <xf numFmtId="0" fontId="7" fillId="0" borderId="19" xfId="0" applyFont="1" applyBorder="1"/>
    <xf numFmtId="14" fontId="7" fillId="16" borderId="20" xfId="0" applyNumberFormat="1" applyFont="1" applyFill="1" applyBorder="1" applyAlignment="1">
      <alignment horizontal="center" vertical="center"/>
    </xf>
    <xf numFmtId="0" fontId="7" fillId="16" borderId="20" xfId="0" applyFont="1" applyFill="1" applyBorder="1" applyAlignment="1">
      <alignment horizontal="center" vertical="center"/>
    </xf>
    <xf numFmtId="14" fontId="4" fillId="8" borderId="14" xfId="0" applyNumberFormat="1" applyFont="1" applyFill="1" applyBorder="1" applyAlignment="1">
      <alignment horizontal="center" vertical="center"/>
    </xf>
    <xf numFmtId="14" fontId="7" fillId="0" borderId="19" xfId="0" applyNumberFormat="1" applyFont="1" applyBorder="1"/>
    <xf numFmtId="14" fontId="7" fillId="0" borderId="1" xfId="0" applyNumberFormat="1" applyFont="1" applyBorder="1"/>
    <xf numFmtId="0" fontId="4" fillId="8" borderId="1" xfId="0" applyFont="1" applyFill="1" applyBorder="1" applyAlignment="1">
      <alignment horizontal="center"/>
    </xf>
    <xf numFmtId="0" fontId="7" fillId="0" borderId="0" xfId="0" applyFont="1" applyAlignment="1">
      <alignment horizontal="center"/>
    </xf>
    <xf numFmtId="0" fontId="7" fillId="10" borderId="1" xfId="0" applyFont="1" applyFill="1" applyBorder="1" applyAlignment="1">
      <alignment horizontal="center" vertical="center"/>
    </xf>
    <xf numFmtId="10" fontId="12" fillId="0" borderId="1" xfId="2" applyNumberFormat="1" applyFont="1" applyBorder="1" applyAlignment="1">
      <alignment horizontal="center" vertical="center" wrapText="1"/>
    </xf>
    <xf numFmtId="10" fontId="13" fillId="9" borderId="38" xfId="0" applyNumberFormat="1" applyFont="1" applyFill="1" applyBorder="1" applyAlignment="1">
      <alignment horizontal="center" vertical="center" wrapText="1"/>
    </xf>
    <xf numFmtId="0" fontId="7" fillId="0" borderId="19" xfId="0" applyFont="1" applyBorder="1" applyAlignment="1">
      <alignment horizontal="center" vertical="center"/>
    </xf>
    <xf numFmtId="0" fontId="8" fillId="0" borderId="19" xfId="0" applyFont="1" applyBorder="1" applyAlignment="1">
      <alignment horizontal="center" vertical="center" wrapText="1"/>
    </xf>
    <xf numFmtId="0" fontId="9" fillId="0" borderId="19" xfId="0" applyFont="1" applyBorder="1" applyAlignment="1">
      <alignment horizontal="center" vertical="center" wrapText="1" readingOrder="1"/>
    </xf>
    <xf numFmtId="166" fontId="7" fillId="0" borderId="19" xfId="1" applyNumberFormat="1" applyFont="1" applyFill="1" applyBorder="1" applyAlignment="1">
      <alignment horizontal="center" vertical="center"/>
    </xf>
    <xf numFmtId="9" fontId="7" fillId="0" borderId="19" xfId="2" applyFont="1" applyFill="1" applyBorder="1" applyAlignment="1">
      <alignment horizontal="center" vertical="center"/>
    </xf>
    <xf numFmtId="9" fontId="7" fillId="0" borderId="13" xfId="2"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readingOrder="1"/>
    </xf>
    <xf numFmtId="9" fontId="7" fillId="0" borderId="17" xfId="2" applyFont="1" applyFill="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xf numFmtId="0" fontId="7" fillId="0" borderId="26" xfId="0" applyFont="1" applyBorder="1" applyAlignment="1">
      <alignment horizontal="center" vertical="center"/>
    </xf>
    <xf numFmtId="0" fontId="8" fillId="0" borderId="26" xfId="0" applyFont="1" applyBorder="1" applyAlignment="1">
      <alignment horizontal="center" vertical="center" wrapText="1"/>
    </xf>
    <xf numFmtId="0" fontId="9" fillId="0" borderId="26" xfId="0" applyFont="1" applyBorder="1" applyAlignment="1">
      <alignment horizontal="center" vertical="center" wrapText="1" readingOrder="1"/>
    </xf>
    <xf numFmtId="166" fontId="7" fillId="0" borderId="26" xfId="1" applyNumberFormat="1" applyFont="1" applyFill="1" applyBorder="1" applyAlignment="1">
      <alignment horizontal="center" vertical="center"/>
    </xf>
    <xf numFmtId="9" fontId="7" fillId="0" borderId="18" xfId="2" applyFont="1" applyFill="1" applyBorder="1" applyAlignment="1">
      <alignment horizontal="center" vertical="center"/>
    </xf>
    <xf numFmtId="0" fontId="4" fillId="0" borderId="49" xfId="0" applyFont="1" applyBorder="1" applyAlignment="1">
      <alignment horizontal="center"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horizontal="center" vertical="center"/>
    </xf>
    <xf numFmtId="14" fontId="4" fillId="8" borderId="13" xfId="0" applyNumberFormat="1" applyFont="1" applyFill="1" applyBorder="1" applyAlignment="1">
      <alignment horizontal="center"/>
    </xf>
    <xf numFmtId="0" fontId="7" fillId="0" borderId="37" xfId="0" applyFont="1" applyBorder="1"/>
    <xf numFmtId="0" fontId="7" fillId="0" borderId="6" xfId="0" applyFont="1" applyBorder="1"/>
    <xf numFmtId="14" fontId="7" fillId="0" borderId="3" xfId="0" applyNumberFormat="1" applyFont="1" applyBorder="1"/>
    <xf numFmtId="0" fontId="7" fillId="0" borderId="3" xfId="0" applyFont="1" applyBorder="1"/>
    <xf numFmtId="0" fontId="7" fillId="0" borderId="7" xfId="0" applyFont="1" applyBorder="1"/>
    <xf numFmtId="14" fontId="7" fillId="0" borderId="7" xfId="0" applyNumberFormat="1" applyFont="1" applyBorder="1"/>
    <xf numFmtId="0" fontId="7" fillId="0" borderId="5" xfId="0" applyFont="1" applyBorder="1"/>
    <xf numFmtId="14" fontId="7" fillId="0" borderId="5" xfId="0" applyNumberFormat="1" applyFont="1" applyBorder="1"/>
    <xf numFmtId="14" fontId="4" fillId="8" borderId="1" xfId="0" applyNumberFormat="1" applyFont="1" applyFill="1" applyBorder="1" applyAlignment="1">
      <alignment horizontal="center"/>
    </xf>
    <xf numFmtId="0" fontId="7" fillId="0" borderId="41" xfId="0" applyFont="1" applyBorder="1"/>
    <xf numFmtId="0" fontId="4" fillId="8" borderId="5" xfId="0" applyFont="1" applyFill="1" applyBorder="1" applyAlignment="1">
      <alignment horizontal="center"/>
    </xf>
    <xf numFmtId="0" fontId="7" fillId="0" borderId="50" xfId="0" applyFont="1" applyBorder="1"/>
    <xf numFmtId="0" fontId="6" fillId="10" borderId="51" xfId="0" applyFont="1" applyFill="1" applyBorder="1" applyAlignment="1">
      <alignment horizontal="center" vertical="center" textRotation="90"/>
    </xf>
    <xf numFmtId="0" fontId="5" fillId="10" borderId="3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5"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10" fontId="4" fillId="9" borderId="20" xfId="2" applyNumberFormat="1" applyFont="1" applyFill="1" applyBorder="1" applyAlignment="1">
      <alignment horizontal="center" vertical="center" wrapText="1"/>
    </xf>
    <xf numFmtId="0" fontId="19" fillId="0" borderId="0" xfId="0" applyFont="1" applyAlignment="1">
      <alignment horizontal="left" vertical="center"/>
    </xf>
    <xf numFmtId="10" fontId="4" fillId="3" borderId="8" xfId="0" applyNumberFormat="1" applyFont="1" applyFill="1" applyBorder="1" applyAlignment="1">
      <alignment horizontal="center" vertical="center" wrapText="1"/>
    </xf>
    <xf numFmtId="10" fontId="4" fillId="3" borderId="3" xfId="0" applyNumberFormat="1" applyFont="1" applyFill="1" applyBorder="1" applyAlignment="1">
      <alignment horizontal="center" vertical="center" wrapText="1"/>
    </xf>
    <xf numFmtId="10" fontId="18" fillId="10" borderId="1" xfId="0" applyNumberFormat="1" applyFont="1" applyFill="1" applyBorder="1" applyAlignment="1">
      <alignment horizontal="center" vertical="center"/>
    </xf>
    <xf numFmtId="10" fontId="0" fillId="0" borderId="0" xfId="0" applyNumberFormat="1"/>
    <xf numFmtId="10" fontId="5" fillId="0" borderId="0" xfId="0" applyNumberFormat="1" applyFont="1" applyAlignment="1">
      <alignment horizontal="left" vertical="center"/>
    </xf>
    <xf numFmtId="0" fontId="20" fillId="0" borderId="25" xfId="0" applyFont="1" applyBorder="1" applyAlignment="1">
      <alignment vertical="top" wrapText="1"/>
    </xf>
    <xf numFmtId="0" fontId="31" fillId="0" borderId="0" xfId="0" applyFont="1"/>
    <xf numFmtId="14" fontId="7" fillId="0" borderId="0" xfId="0" applyNumberFormat="1" applyFont="1"/>
    <xf numFmtId="0" fontId="32" fillId="0" borderId="12" xfId="0" applyFont="1" applyBorder="1" applyAlignment="1">
      <alignment vertical="center" wrapText="1"/>
    </xf>
    <xf numFmtId="0" fontId="20" fillId="0" borderId="29" xfId="0" applyFont="1" applyBorder="1" applyAlignment="1">
      <alignment vertical="top" wrapText="1"/>
    </xf>
    <xf numFmtId="0" fontId="33" fillId="0" borderId="0" xfId="0" applyFont="1" applyAlignment="1">
      <alignment vertical="center" wrapText="1"/>
    </xf>
    <xf numFmtId="0" fontId="30" fillId="0" borderId="9" xfId="0" applyFont="1" applyBorder="1" applyAlignment="1">
      <alignment horizontal="left" vertical="center"/>
    </xf>
    <xf numFmtId="0" fontId="30" fillId="0" borderId="0" xfId="0" applyFont="1" applyAlignment="1">
      <alignment horizontal="left" vertical="center"/>
    </xf>
    <xf numFmtId="0" fontId="30" fillId="0" borderId="17" xfId="0" applyFont="1" applyBorder="1" applyAlignment="1">
      <alignment horizontal="left" vertical="center"/>
    </xf>
    <xf numFmtId="0" fontId="34" fillId="0" borderId="31" xfId="0" applyFont="1" applyBorder="1" applyAlignment="1">
      <alignment horizontal="center" vertical="center"/>
    </xf>
    <xf numFmtId="0" fontId="37" fillId="0" borderId="32" xfId="0" applyFont="1" applyBorder="1" applyAlignment="1">
      <alignment horizontal="center" vertical="center" textRotation="90" wrapText="1"/>
    </xf>
    <xf numFmtId="0" fontId="38" fillId="0" borderId="32" xfId="0" applyFont="1" applyBorder="1" applyAlignment="1">
      <alignment horizontal="center" vertical="center" textRotation="90" wrapText="1"/>
    </xf>
    <xf numFmtId="0" fontId="40" fillId="0" borderId="15" xfId="0" applyFont="1" applyBorder="1" applyAlignment="1">
      <alignment horizontal="left" vertical="center" wrapText="1"/>
    </xf>
    <xf numFmtId="0" fontId="30" fillId="0" borderId="1" xfId="0" applyFont="1" applyBorder="1" applyAlignment="1">
      <alignment horizontal="center" vertical="center"/>
    </xf>
    <xf numFmtId="10" fontId="34" fillId="0" borderId="1" xfId="0" applyNumberFormat="1" applyFont="1" applyBorder="1" applyAlignment="1">
      <alignment horizontal="center" vertical="center"/>
    </xf>
    <xf numFmtId="9" fontId="34" fillId="17" borderId="1" xfId="0" applyNumberFormat="1" applyFont="1" applyFill="1" applyBorder="1" applyAlignment="1">
      <alignment horizontal="center" vertical="center"/>
    </xf>
    <xf numFmtId="10" fontId="43" fillId="0" borderId="1" xfId="2" applyNumberFormat="1" applyFont="1" applyBorder="1" applyAlignment="1">
      <alignment horizontal="center" vertical="center"/>
    </xf>
    <xf numFmtId="10" fontId="43" fillId="0" borderId="2" xfId="0" applyNumberFormat="1" applyFont="1" applyBorder="1" applyAlignment="1">
      <alignment horizontal="center" vertical="center"/>
    </xf>
    <xf numFmtId="0" fontId="40" fillId="0" borderId="46" xfId="0" applyFont="1" applyBorder="1" applyAlignment="1">
      <alignment horizontal="left" vertical="center" wrapText="1"/>
    </xf>
    <xf numFmtId="10" fontId="34" fillId="0" borderId="3" xfId="0" applyNumberFormat="1" applyFont="1" applyBorder="1" applyAlignment="1">
      <alignment horizontal="center" vertical="center"/>
    </xf>
    <xf numFmtId="10" fontId="43" fillId="0" borderId="3" xfId="2" applyNumberFormat="1" applyFont="1" applyBorder="1" applyAlignment="1">
      <alignment horizontal="center" vertical="center"/>
    </xf>
    <xf numFmtId="10" fontId="43" fillId="0" borderId="4" xfId="0" applyNumberFormat="1" applyFont="1" applyBorder="1" applyAlignment="1">
      <alignment horizontal="center" vertical="center"/>
    </xf>
    <xf numFmtId="0" fontId="44" fillId="0" borderId="10" xfId="0" applyFont="1" applyBorder="1" applyAlignment="1">
      <alignment horizontal="left" vertical="center"/>
    </xf>
    <xf numFmtId="0" fontId="30" fillId="0" borderId="26" xfId="0" applyFont="1" applyBorder="1" applyAlignment="1">
      <alignment horizontal="center" vertical="center"/>
    </xf>
    <xf numFmtId="9" fontId="30" fillId="0" borderId="26" xfId="0" applyNumberFormat="1" applyFont="1" applyBorder="1" applyAlignment="1">
      <alignment horizontal="center" vertical="center"/>
    </xf>
    <xf numFmtId="10" fontId="45" fillId="0" borderId="26" xfId="0" applyNumberFormat="1" applyFont="1" applyBorder="1" applyAlignment="1">
      <alignment horizontal="center" vertical="center"/>
    </xf>
    <xf numFmtId="0" fontId="42" fillId="0" borderId="18" xfId="0" applyFont="1" applyBorder="1" applyAlignment="1">
      <alignment horizontal="center" vertical="center" wrapText="1"/>
    </xf>
    <xf numFmtId="10" fontId="30" fillId="0" borderId="38" xfId="0" applyNumberFormat="1" applyFont="1" applyBorder="1" applyAlignment="1">
      <alignment horizontal="left" vertical="center"/>
    </xf>
    <xf numFmtId="0" fontId="30" fillId="0" borderId="38" xfId="0" applyFont="1" applyBorder="1" applyAlignment="1">
      <alignment horizontal="left" vertical="center"/>
    </xf>
    <xf numFmtId="10" fontId="34" fillId="10" borderId="38" xfId="0" applyNumberFormat="1" applyFont="1" applyFill="1" applyBorder="1" applyAlignment="1">
      <alignment horizontal="center" vertical="center"/>
    </xf>
    <xf numFmtId="0" fontId="30" fillId="0" borderId="43" xfId="0" applyFont="1" applyBorder="1" applyAlignment="1">
      <alignment horizontal="left" vertical="center"/>
    </xf>
    <xf numFmtId="0" fontId="30" fillId="0" borderId="39" xfId="0" applyFont="1" applyBorder="1" applyAlignment="1">
      <alignment horizontal="left" vertical="center"/>
    </xf>
    <xf numFmtId="10" fontId="30" fillId="0" borderId="0" xfId="0" applyNumberFormat="1" applyFont="1" applyAlignment="1">
      <alignment horizontal="left" vertical="center"/>
    </xf>
    <xf numFmtId="0" fontId="30" fillId="0" borderId="0" xfId="0" applyFont="1" applyAlignment="1">
      <alignment vertical="center"/>
    </xf>
    <xf numFmtId="0" fontId="46" fillId="0" borderId="57" xfId="0" applyFont="1" applyBorder="1" applyAlignment="1">
      <alignment horizontal="left" vertical="center"/>
    </xf>
    <xf numFmtId="0" fontId="46" fillId="0" borderId="59" xfId="0" applyFont="1" applyBorder="1" applyAlignment="1">
      <alignment horizontal="left" vertical="center"/>
    </xf>
    <xf numFmtId="0" fontId="46" fillId="0" borderId="61" xfId="0" applyFont="1" applyBorder="1" applyAlignment="1">
      <alignment horizontal="left" vertical="center"/>
    </xf>
    <xf numFmtId="0" fontId="47" fillId="0" borderId="0" xfId="0" applyFont="1" applyAlignment="1">
      <alignment horizontal="center" vertical="center" wrapText="1"/>
    </xf>
    <xf numFmtId="0" fontId="47" fillId="0" borderId="50" xfId="0" applyFont="1" applyBorder="1" applyAlignment="1">
      <alignment horizontal="center" vertical="center" wrapText="1"/>
    </xf>
    <xf numFmtId="0" fontId="7" fillId="0" borderId="6" xfId="0" applyFont="1" applyBorder="1" applyAlignment="1">
      <alignment horizontal="center" vertical="center"/>
    </xf>
    <xf numFmtId="9" fontId="51" fillId="9" borderId="6" xfId="2" applyFont="1" applyFill="1" applyBorder="1" applyAlignment="1">
      <alignment horizontal="center" vertical="center" wrapText="1"/>
    </xf>
    <xf numFmtId="10" fontId="12" fillId="0" borderId="2" xfId="2" applyNumberFormat="1" applyFont="1" applyBorder="1" applyAlignment="1">
      <alignment horizontal="center" vertical="center" wrapText="1"/>
    </xf>
    <xf numFmtId="0" fontId="7" fillId="0" borderId="40" xfId="0" applyFont="1" applyBorder="1" applyAlignment="1">
      <alignment wrapText="1"/>
    </xf>
    <xf numFmtId="10" fontId="4" fillId="9" borderId="3" xfId="2" applyNumberFormat="1" applyFont="1" applyFill="1" applyBorder="1" applyAlignment="1">
      <alignment horizontal="center" vertical="center" wrapText="1"/>
    </xf>
    <xf numFmtId="0" fontId="7" fillId="0" borderId="49" xfId="0" applyFont="1" applyBorder="1" applyAlignment="1">
      <alignment vertical="center" wrapText="1"/>
    </xf>
    <xf numFmtId="0" fontId="7" fillId="0" borderId="3" xfId="0" applyFont="1" applyBorder="1" applyAlignment="1">
      <alignment wrapText="1"/>
    </xf>
    <xf numFmtId="0" fontId="5" fillId="0" borderId="41" xfId="0" applyFont="1" applyBorder="1" applyAlignment="1">
      <alignment vertical="center" wrapText="1"/>
    </xf>
    <xf numFmtId="0" fontId="0" fillId="0" borderId="19" xfId="0" applyBorder="1" applyAlignment="1">
      <alignment wrapText="1"/>
    </xf>
    <xf numFmtId="0" fontId="7" fillId="0" borderId="67" xfId="0" applyFont="1" applyBorder="1" applyAlignment="1">
      <alignment wrapText="1"/>
    </xf>
    <xf numFmtId="0" fontId="7" fillId="0" borderId="67" xfId="0" applyFont="1" applyBorder="1" applyAlignment="1">
      <alignment horizontal="center" vertical="center" wrapText="1"/>
    </xf>
    <xf numFmtId="9" fontId="7" fillId="0" borderId="67" xfId="2" applyFont="1" applyBorder="1" applyAlignment="1">
      <alignment horizontal="center" wrapText="1"/>
    </xf>
    <xf numFmtId="0" fontId="7" fillId="0" borderId="49" xfId="0" applyFont="1" applyBorder="1" applyAlignment="1">
      <alignment wrapText="1"/>
    </xf>
    <xf numFmtId="9" fontId="7" fillId="0" borderId="0" xfId="2" applyFont="1" applyBorder="1" applyAlignment="1">
      <alignment horizontal="center" wrapText="1"/>
    </xf>
    <xf numFmtId="0" fontId="7" fillId="0" borderId="50" xfId="0" applyFont="1" applyBorder="1" applyAlignment="1">
      <alignment wrapText="1"/>
    </xf>
    <xf numFmtId="0" fontId="7" fillId="0" borderId="8" xfId="0" applyFont="1" applyBorder="1" applyAlignment="1">
      <alignment wrapText="1"/>
    </xf>
    <xf numFmtId="0" fontId="7" fillId="0" borderId="8" xfId="0" applyFont="1" applyBorder="1" applyAlignment="1">
      <alignment horizontal="center" vertical="center" wrapText="1"/>
    </xf>
    <xf numFmtId="9" fontId="7" fillId="0" borderId="8" xfId="2" applyFont="1" applyBorder="1" applyAlignment="1">
      <alignment horizontal="center" wrapText="1"/>
    </xf>
    <xf numFmtId="0" fontId="7" fillId="0" borderId="41" xfId="0" applyFont="1" applyBorder="1" applyAlignment="1">
      <alignment wrapText="1"/>
    </xf>
    <xf numFmtId="0" fontId="53" fillId="5" borderId="7" xfId="0" applyFont="1" applyFill="1" applyBorder="1" applyAlignment="1">
      <alignment horizontal="center" vertical="center" wrapText="1"/>
    </xf>
    <xf numFmtId="0" fontId="53" fillId="5" borderId="20" xfId="0" applyFont="1" applyFill="1" applyBorder="1" applyAlignment="1">
      <alignment horizontal="center" vertical="center" wrapText="1"/>
    </xf>
    <xf numFmtId="0" fontId="53" fillId="4" borderId="20" xfId="0" applyFont="1" applyFill="1" applyBorder="1" applyAlignment="1">
      <alignment horizontal="center" vertical="center" wrapText="1"/>
    </xf>
    <xf numFmtId="0" fontId="53" fillId="4" borderId="14" xfId="0" applyFont="1" applyFill="1" applyBorder="1" applyAlignment="1">
      <alignment horizontal="center" vertical="center" wrapText="1"/>
    </xf>
    <xf numFmtId="0" fontId="54" fillId="0" borderId="1" xfId="0" applyFont="1" applyBorder="1" applyAlignment="1">
      <alignment horizontal="center" vertical="center" wrapText="1"/>
    </xf>
    <xf numFmtId="0" fontId="10" fillId="9" borderId="47" xfId="0" applyFont="1" applyFill="1" applyBorder="1" applyAlignment="1">
      <alignment horizontal="center" vertical="center" wrapText="1"/>
    </xf>
    <xf numFmtId="0" fontId="55" fillId="0" borderId="1" xfId="0" applyFont="1" applyBorder="1" applyAlignment="1">
      <alignment horizontal="center" vertical="center"/>
    </xf>
    <xf numFmtId="0" fontId="53" fillId="3" borderId="3"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3" fillId="5" borderId="6" xfId="0" applyFont="1" applyFill="1" applyBorder="1" applyAlignment="1">
      <alignment horizontal="center" vertical="center" wrapText="1"/>
    </xf>
    <xf numFmtId="0" fontId="55" fillId="10" borderId="1" xfId="0" applyFont="1" applyFill="1" applyBorder="1" applyAlignment="1">
      <alignment horizontal="center" vertical="center"/>
    </xf>
    <xf numFmtId="0" fontId="55" fillId="0" borderId="32" xfId="0" applyFont="1" applyBorder="1" applyAlignment="1">
      <alignment horizontal="center" vertical="center"/>
    </xf>
    <xf numFmtId="0" fontId="57" fillId="9" borderId="38" xfId="0" applyFont="1" applyFill="1" applyBorder="1" applyAlignment="1">
      <alignment horizontal="center" vertical="center" wrapText="1"/>
    </xf>
    <xf numFmtId="0" fontId="7" fillId="9" borderId="38" xfId="0" applyFont="1" applyFill="1" applyBorder="1" applyAlignment="1">
      <alignment vertical="center" wrapText="1"/>
    </xf>
    <xf numFmtId="14" fontId="7" fillId="9" borderId="38" xfId="0" applyNumberFormat="1" applyFont="1" applyFill="1" applyBorder="1" applyAlignment="1">
      <alignment horizontal="center" vertical="center" wrapText="1"/>
    </xf>
    <xf numFmtId="0" fontId="7" fillId="9" borderId="38" xfId="0" applyFont="1" applyFill="1" applyBorder="1" applyAlignment="1">
      <alignment horizontal="left" vertical="center" wrapText="1"/>
    </xf>
    <xf numFmtId="9" fontId="7" fillId="9" borderId="38" xfId="2" applyFont="1" applyFill="1" applyBorder="1" applyAlignment="1">
      <alignment horizontal="center" vertical="center" wrapText="1"/>
    </xf>
    <xf numFmtId="0" fontId="7" fillId="9" borderId="39" xfId="0" applyFont="1" applyFill="1" applyBorder="1" applyAlignment="1">
      <alignment horizontal="center" vertical="center" wrapText="1"/>
    </xf>
    <xf numFmtId="9" fontId="58" fillId="9" borderId="38" xfId="2" applyFont="1" applyFill="1" applyBorder="1" applyAlignment="1">
      <alignment horizontal="center" vertical="center" wrapText="1"/>
    </xf>
    <xf numFmtId="0" fontId="54" fillId="0" borderId="41" xfId="0" applyFont="1" applyBorder="1" applyAlignment="1">
      <alignment horizontal="center" vertical="center" wrapText="1"/>
    </xf>
    <xf numFmtId="0" fontId="54" fillId="0" borderId="19" xfId="0" applyFont="1" applyBorder="1"/>
    <xf numFmtId="0" fontId="54" fillId="0" borderId="19" xfId="0" applyFont="1" applyBorder="1" applyAlignment="1">
      <alignment horizontal="center" vertical="center"/>
    </xf>
    <xf numFmtId="0" fontId="54" fillId="0" borderId="5" xfId="0" applyFont="1" applyBorder="1" applyAlignment="1">
      <alignment horizontal="center" vertical="center" wrapText="1"/>
    </xf>
    <xf numFmtId="0" fontId="54" fillId="0" borderId="1" xfId="0" applyFont="1" applyBorder="1"/>
    <xf numFmtId="0" fontId="54" fillId="0" borderId="1" xfId="0" applyFont="1" applyBorder="1" applyAlignment="1">
      <alignment horizontal="center" vertical="center"/>
    </xf>
    <xf numFmtId="0" fontId="56" fillId="0" borderId="49"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0" xfId="0" applyFont="1" applyAlignment="1">
      <alignment horizontal="center" vertical="center" wrapText="1"/>
    </xf>
    <xf numFmtId="0" fontId="7" fillId="9" borderId="43"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5" borderId="75" xfId="0" applyFont="1" applyFill="1" applyBorder="1" applyAlignment="1">
      <alignment horizontal="center" vertical="center" wrapText="1"/>
    </xf>
    <xf numFmtId="0" fontId="53" fillId="5" borderId="14" xfId="0" applyFont="1" applyFill="1" applyBorder="1" applyAlignment="1">
      <alignment horizontal="center" vertical="center" wrapText="1"/>
    </xf>
    <xf numFmtId="0" fontId="7" fillId="0" borderId="13" xfId="0" applyFont="1" applyBorder="1"/>
    <xf numFmtId="0" fontId="7" fillId="0" borderId="18" xfId="0" applyFont="1" applyBorder="1"/>
    <xf numFmtId="0" fontId="7" fillId="9" borderId="14" xfId="0" applyFont="1" applyFill="1" applyBorder="1" applyAlignment="1">
      <alignment horizontal="center" vertical="center" wrapText="1"/>
    </xf>
    <xf numFmtId="0" fontId="59" fillId="0" borderId="32" xfId="0" applyFont="1" applyBorder="1" applyAlignment="1">
      <alignment horizontal="left" vertical="center" wrapText="1"/>
    </xf>
    <xf numFmtId="0" fontId="59" fillId="0" borderId="32" xfId="0" applyFont="1" applyBorder="1" applyAlignment="1">
      <alignment horizontal="justify" vertical="center" wrapText="1"/>
    </xf>
    <xf numFmtId="14" fontId="59" fillId="0" borderId="32" xfId="0" applyNumberFormat="1" applyFont="1" applyBorder="1" applyAlignment="1">
      <alignment horizontal="center" vertical="center" wrapText="1"/>
    </xf>
    <xf numFmtId="14" fontId="59" fillId="0" borderId="32" xfId="0" applyNumberFormat="1" applyFont="1" applyBorder="1" applyAlignment="1">
      <alignment horizontal="left" vertical="center" wrapText="1"/>
    </xf>
    <xf numFmtId="9" fontId="59" fillId="0" borderId="32" xfId="2" applyFont="1" applyBorder="1" applyAlignment="1">
      <alignment horizontal="center" vertical="center" wrapText="1"/>
    </xf>
    <xf numFmtId="9" fontId="59" fillId="0" borderId="32" xfId="2" applyFont="1" applyBorder="1" applyAlignment="1">
      <alignment horizontal="center" vertical="center"/>
    </xf>
    <xf numFmtId="9" fontId="59" fillId="0" borderId="32" xfId="0" applyNumberFormat="1" applyFont="1" applyBorder="1" applyAlignment="1">
      <alignment horizontal="center" vertical="center"/>
    </xf>
    <xf numFmtId="0" fontId="59" fillId="0" borderId="32" xfId="0" applyFont="1" applyBorder="1" applyAlignment="1">
      <alignment vertical="center" wrapText="1"/>
    </xf>
    <xf numFmtId="9" fontId="59" fillId="10" borderId="32" xfId="2" applyFont="1" applyFill="1" applyBorder="1" applyAlignment="1">
      <alignment horizontal="center" vertical="center" wrapText="1"/>
    </xf>
    <xf numFmtId="0" fontId="59" fillId="10" borderId="33" xfId="0" applyFont="1" applyFill="1" applyBorder="1" applyAlignment="1">
      <alignment horizontal="center" vertical="center"/>
    </xf>
    <xf numFmtId="0" fontId="59" fillId="0" borderId="1" xfId="0" applyFont="1" applyBorder="1" applyAlignment="1">
      <alignment horizontal="justify" vertical="center" wrapText="1"/>
    </xf>
    <xf numFmtId="14" fontId="59" fillId="0" borderId="1" xfId="0" applyNumberFormat="1" applyFont="1" applyBorder="1" applyAlignment="1">
      <alignment horizontal="center" vertical="center" wrapText="1"/>
    </xf>
    <xf numFmtId="14" fontId="59" fillId="0" borderId="1" xfId="0" applyNumberFormat="1" applyFont="1" applyBorder="1" applyAlignment="1">
      <alignment horizontal="left" vertical="center" wrapText="1"/>
    </xf>
    <xf numFmtId="0" fontId="59" fillId="0" borderId="1" xfId="0" applyFont="1" applyBorder="1" applyAlignment="1">
      <alignment horizontal="left" vertical="center" wrapText="1"/>
    </xf>
    <xf numFmtId="9" fontId="59" fillId="0" borderId="1" xfId="2" applyFont="1" applyBorder="1" applyAlignment="1">
      <alignment horizontal="center" vertical="center" wrapText="1"/>
    </xf>
    <xf numFmtId="9" fontId="59" fillId="0" borderId="1" xfId="2" applyFont="1" applyBorder="1" applyAlignment="1">
      <alignment horizontal="center" vertical="center"/>
    </xf>
    <xf numFmtId="9" fontId="59" fillId="0" borderId="1" xfId="0" applyNumberFormat="1" applyFont="1" applyBorder="1" applyAlignment="1">
      <alignment horizontal="center" vertical="center"/>
    </xf>
    <xf numFmtId="0" fontId="59" fillId="0" borderId="1" xfId="0" applyFont="1" applyBorder="1" applyAlignment="1">
      <alignment vertical="center" wrapText="1"/>
    </xf>
    <xf numFmtId="9" fontId="59" fillId="10" borderId="1" xfId="2" applyFont="1" applyFill="1" applyBorder="1" applyAlignment="1">
      <alignment horizontal="center" vertical="center" wrapText="1"/>
    </xf>
    <xf numFmtId="0" fontId="59" fillId="10" borderId="13" xfId="0" applyFont="1" applyFill="1" applyBorder="1" applyAlignment="1">
      <alignment horizontal="center" vertical="center"/>
    </xf>
    <xf numFmtId="14" fontId="59" fillId="0" borderId="1" xfId="0" applyNumberFormat="1" applyFont="1" applyBorder="1" applyAlignment="1">
      <alignment horizontal="center" vertical="center"/>
    </xf>
    <xf numFmtId="0" fontId="59" fillId="0" borderId="1" xfId="0" applyFont="1" applyBorder="1" applyAlignment="1">
      <alignment horizontal="justify" vertical="center"/>
    </xf>
    <xf numFmtId="0" fontId="59" fillId="0" borderId="1" xfId="0" applyFont="1" applyBorder="1" applyAlignment="1">
      <alignment horizontal="left" wrapText="1"/>
    </xf>
    <xf numFmtId="0" fontId="60" fillId="0" borderId="1" xfId="0" applyFont="1" applyBorder="1" applyAlignment="1">
      <alignment horizontal="center" vertical="center"/>
    </xf>
    <xf numFmtId="0" fontId="59" fillId="0" borderId="1" xfId="0" applyFont="1" applyBorder="1" applyAlignment="1">
      <alignment horizontal="justify" wrapText="1"/>
    </xf>
    <xf numFmtId="14" fontId="60" fillId="0" borderId="1" xfId="0" applyNumberFormat="1" applyFont="1" applyBorder="1" applyAlignment="1">
      <alignment horizontal="center" vertical="center" wrapText="1"/>
    </xf>
    <xf numFmtId="0" fontId="59" fillId="0" borderId="1" xfId="0" applyFont="1" applyBorder="1" applyAlignment="1">
      <alignment horizontal="center" vertical="center"/>
    </xf>
    <xf numFmtId="0" fontId="59" fillId="0" borderId="1"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31" xfId="0" applyFont="1" applyBorder="1" applyAlignment="1">
      <alignment horizontal="center" vertical="center" wrapText="1"/>
    </xf>
    <xf numFmtId="0" fontId="59" fillId="0" borderId="19" xfId="0" applyFont="1" applyBorder="1" applyAlignment="1">
      <alignment horizontal="left" vertical="center" wrapText="1"/>
    </xf>
    <xf numFmtId="9" fontId="59" fillId="10" borderId="19" xfId="2" applyFont="1" applyFill="1" applyBorder="1" applyAlignment="1">
      <alignment horizontal="center" vertical="center" wrapText="1"/>
    </xf>
    <xf numFmtId="0" fontId="55" fillId="0" borderId="19" xfId="0" applyFont="1" applyBorder="1" applyAlignment="1">
      <alignment horizontal="center" vertical="center"/>
    </xf>
    <xf numFmtId="0" fontId="7" fillId="0" borderId="77" xfId="0" applyFont="1" applyBorder="1" applyAlignment="1">
      <alignment horizontal="center"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2" xfId="0" applyFont="1" applyBorder="1" applyAlignment="1">
      <alignment horizontal="center" vertical="center"/>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readingOrder="1"/>
    </xf>
    <xf numFmtId="166" fontId="7" fillId="0" borderId="32" xfId="1" applyNumberFormat="1" applyFont="1" applyFill="1" applyBorder="1" applyAlignment="1">
      <alignment horizontal="center" vertical="center"/>
    </xf>
    <xf numFmtId="9" fontId="7" fillId="0" borderId="33" xfId="2" applyFont="1" applyFill="1" applyBorder="1" applyAlignment="1">
      <alignment horizontal="center" vertical="center"/>
    </xf>
    <xf numFmtId="0" fontId="59" fillId="10" borderId="1" xfId="0" applyFont="1" applyFill="1" applyBorder="1" applyAlignment="1">
      <alignment horizontal="left" vertical="center" wrapText="1"/>
    </xf>
    <xf numFmtId="14" fontId="59" fillId="10" borderId="1" xfId="0" applyNumberFormat="1" applyFont="1" applyFill="1" applyBorder="1" applyAlignment="1">
      <alignment horizontal="center" vertical="center" wrapText="1"/>
    </xf>
    <xf numFmtId="14" fontId="60" fillId="10" borderId="1" xfId="0" applyNumberFormat="1" applyFont="1" applyFill="1" applyBorder="1" applyAlignment="1">
      <alignment horizontal="center" vertical="center" wrapText="1"/>
    </xf>
    <xf numFmtId="0" fontId="59" fillId="10" borderId="1" xfId="0" applyFont="1" applyFill="1" applyBorder="1" applyAlignment="1">
      <alignment horizontal="center" vertical="center" wrapText="1"/>
    </xf>
    <xf numFmtId="0" fontId="59" fillId="0" borderId="32" xfId="0" applyFont="1" applyBorder="1" applyAlignment="1">
      <alignment horizontal="center" vertical="center"/>
    </xf>
    <xf numFmtId="0" fontId="59" fillId="10" borderId="32" xfId="0" applyFont="1" applyFill="1" applyBorder="1" applyAlignment="1">
      <alignment horizontal="center" vertical="center" wrapText="1"/>
    </xf>
    <xf numFmtId="0" fontId="59" fillId="10" borderId="33" xfId="0" applyFont="1" applyFill="1" applyBorder="1" applyAlignment="1">
      <alignment horizontal="center" vertical="center" wrapText="1"/>
    </xf>
    <xf numFmtId="10" fontId="60" fillId="0" borderId="1" xfId="0" applyNumberFormat="1" applyFont="1" applyBorder="1" applyAlignment="1">
      <alignment horizontal="center" vertical="center"/>
    </xf>
    <xf numFmtId="0" fontId="59" fillId="10" borderId="13" xfId="0" applyFont="1" applyFill="1" applyBorder="1" applyAlignment="1">
      <alignment horizontal="center" vertical="center" wrapText="1"/>
    </xf>
    <xf numFmtId="0" fontId="59" fillId="0" borderId="1" xfId="0" applyFont="1" applyBorder="1" applyAlignment="1">
      <alignment horizontal="left" vertical="center"/>
    </xf>
    <xf numFmtId="0" fontId="62" fillId="0" borderId="1" xfId="0" applyFont="1" applyBorder="1" applyAlignment="1">
      <alignment horizontal="left" vertical="center" wrapText="1"/>
    </xf>
    <xf numFmtId="14" fontId="62" fillId="0" borderId="1" xfId="0" applyNumberFormat="1" applyFont="1" applyBorder="1" applyAlignment="1">
      <alignment horizontal="center" vertical="center"/>
    </xf>
    <xf numFmtId="14" fontId="62" fillId="10" borderId="1" xfId="0" applyNumberFormat="1" applyFont="1" applyFill="1" applyBorder="1" applyAlignment="1">
      <alignment horizontal="center" vertical="center"/>
    </xf>
    <xf numFmtId="0" fontId="62" fillId="0" borderId="1" xfId="0" applyFont="1" applyBorder="1" applyAlignment="1">
      <alignment horizontal="center" vertical="center"/>
    </xf>
    <xf numFmtId="0" fontId="62" fillId="10" borderId="1" xfId="0" applyFont="1" applyFill="1" applyBorder="1" applyAlignment="1">
      <alignment horizontal="left" vertical="center" wrapText="1"/>
    </xf>
    <xf numFmtId="0" fontId="62" fillId="10" borderId="1" xfId="0" applyFont="1" applyFill="1" applyBorder="1" applyAlignment="1">
      <alignment horizontal="center" vertical="center"/>
    </xf>
    <xf numFmtId="10" fontId="60" fillId="18" borderId="1" xfId="0" applyNumberFormat="1" applyFont="1" applyFill="1" applyBorder="1" applyAlignment="1">
      <alignment horizontal="center" vertical="center"/>
    </xf>
    <xf numFmtId="0" fontId="59" fillId="10" borderId="1" xfId="0" applyFont="1" applyFill="1" applyBorder="1" applyAlignment="1">
      <alignment horizontal="left" vertical="top" wrapText="1"/>
    </xf>
    <xf numFmtId="0" fontId="62" fillId="0" borderId="1" xfId="0" applyFont="1" applyBorder="1" applyAlignment="1">
      <alignment horizontal="center" vertical="center" wrapText="1"/>
    </xf>
    <xf numFmtId="14" fontId="59" fillId="10" borderId="1" xfId="0" applyNumberFormat="1" applyFont="1" applyFill="1" applyBorder="1" applyAlignment="1">
      <alignment horizontal="center" vertical="center"/>
    </xf>
    <xf numFmtId="14" fontId="60" fillId="0" borderId="32" xfId="0" applyNumberFormat="1" applyFont="1" applyBorder="1" applyAlignment="1">
      <alignment horizontal="center" vertical="center" wrapText="1"/>
    </xf>
    <xf numFmtId="0" fontId="60" fillId="0" borderId="32" xfId="0" applyFont="1" applyBorder="1" applyAlignment="1">
      <alignment horizontal="center" vertical="center" wrapText="1"/>
    </xf>
    <xf numFmtId="9" fontId="60" fillId="0" borderId="32" xfId="0" applyNumberFormat="1" applyFont="1" applyBorder="1" applyAlignment="1">
      <alignment horizontal="center" vertical="center"/>
    </xf>
    <xf numFmtId="0" fontId="59" fillId="0" borderId="44" xfId="0" applyFont="1" applyBorder="1" applyAlignment="1">
      <alignment horizontal="center" vertical="center" wrapText="1"/>
    </xf>
    <xf numFmtId="0" fontId="59" fillId="0" borderId="33" xfId="0" applyFont="1" applyBorder="1" applyAlignment="1">
      <alignment horizontal="center" vertical="center" wrapText="1"/>
    </xf>
    <xf numFmtId="0" fontId="60" fillId="0" borderId="1" xfId="0" applyFont="1" applyBorder="1" applyAlignment="1">
      <alignment vertical="center" wrapText="1"/>
    </xf>
    <xf numFmtId="0" fontId="60" fillId="0" borderId="1" xfId="0" applyFont="1" applyBorder="1" applyAlignment="1">
      <alignment horizontal="left" vertical="center" wrapText="1"/>
    </xf>
    <xf numFmtId="0" fontId="60" fillId="0" borderId="1" xfId="0" applyFont="1" applyBorder="1" applyAlignment="1">
      <alignment horizontal="center" vertical="center" wrapText="1"/>
    </xf>
    <xf numFmtId="9" fontId="60" fillId="0" borderId="1" xfId="0" applyNumberFormat="1" applyFont="1" applyBorder="1" applyAlignment="1">
      <alignment horizontal="center" vertical="center"/>
    </xf>
    <xf numFmtId="0" fontId="59" fillId="0" borderId="2" xfId="0" applyFont="1" applyBorder="1" applyAlignment="1">
      <alignment horizontal="center" vertical="center" wrapText="1"/>
    </xf>
    <xf numFmtId="0" fontId="59" fillId="0" borderId="13" xfId="0" applyFont="1" applyBorder="1" applyAlignment="1">
      <alignment horizontal="center" vertical="center" wrapText="1"/>
    </xf>
    <xf numFmtId="14" fontId="60" fillId="0" borderId="1" xfId="0" applyNumberFormat="1" applyFont="1" applyBorder="1" applyAlignment="1">
      <alignment horizontal="left" vertical="center" wrapText="1"/>
    </xf>
    <xf numFmtId="9" fontId="59" fillId="0" borderId="1" xfId="0" applyNumberFormat="1" applyFont="1" applyBorder="1" applyAlignment="1">
      <alignment horizontal="center" vertical="center" wrapText="1"/>
    </xf>
    <xf numFmtId="0" fontId="59" fillId="10" borderId="3" xfId="0" applyFont="1" applyFill="1" applyBorder="1" applyAlignment="1">
      <alignment horizontal="left" vertical="center" wrapText="1"/>
    </xf>
    <xf numFmtId="0" fontId="59" fillId="0" borderId="32" xfId="0" applyFont="1" applyBorder="1" applyAlignment="1">
      <alignment horizontal="center" vertical="center" wrapText="1"/>
    </xf>
    <xf numFmtId="9" fontId="59" fillId="0" borderId="32" xfId="0" applyNumberFormat="1" applyFont="1" applyBorder="1" applyAlignment="1">
      <alignment horizontal="center" vertical="center" wrapText="1"/>
    </xf>
    <xf numFmtId="0" fontId="62" fillId="0" borderId="32" xfId="0" applyFont="1" applyBorder="1" applyAlignment="1">
      <alignment horizontal="center" vertical="center" wrapText="1"/>
    </xf>
    <xf numFmtId="0" fontId="61" fillId="0" borderId="21" xfId="0" applyFont="1" applyBorder="1" applyAlignment="1">
      <alignment horizontal="center" vertical="center" wrapText="1"/>
    </xf>
    <xf numFmtId="14" fontId="59" fillId="0" borderId="19" xfId="0" applyNumberFormat="1" applyFont="1" applyBorder="1" applyAlignment="1">
      <alignment horizontal="center" vertical="center"/>
    </xf>
    <xf numFmtId="0" fontId="59" fillId="0" borderId="19" xfId="0" applyFont="1" applyBorder="1" applyAlignment="1">
      <alignment horizontal="center" vertical="center"/>
    </xf>
    <xf numFmtId="0" fontId="63" fillId="0" borderId="19" xfId="0" applyFont="1" applyBorder="1" applyAlignment="1">
      <alignment horizontal="center" vertical="center"/>
    </xf>
    <xf numFmtId="10" fontId="60" fillId="0" borderId="19" xfId="0" applyNumberFormat="1" applyFont="1" applyBorder="1" applyAlignment="1">
      <alignment horizontal="center" vertical="center"/>
    </xf>
    <xf numFmtId="0" fontId="59" fillId="10" borderId="19" xfId="0" applyFont="1" applyFill="1" applyBorder="1" applyAlignment="1">
      <alignment horizontal="center" vertical="center" wrapText="1"/>
    </xf>
    <xf numFmtId="0" fontId="59" fillId="10" borderId="22" xfId="0" applyFont="1" applyFill="1" applyBorder="1" applyAlignment="1">
      <alignment horizontal="center" vertical="center" wrapText="1"/>
    </xf>
    <xf numFmtId="0" fontId="59" fillId="0" borderId="6" xfId="0" applyFont="1" applyBorder="1" applyAlignment="1">
      <alignment horizontal="left" vertical="center" wrapText="1"/>
    </xf>
    <xf numFmtId="0" fontId="59" fillId="0" borderId="19" xfId="0" applyFont="1" applyBorder="1" applyAlignment="1">
      <alignment horizontal="center" vertical="center" wrapText="1"/>
    </xf>
    <xf numFmtId="0" fontId="59" fillId="0" borderId="6" xfId="0" applyFont="1" applyBorder="1" applyAlignment="1">
      <alignment horizontal="center" vertical="center"/>
    </xf>
    <xf numFmtId="0" fontId="59" fillId="0" borderId="30" xfId="0" applyFont="1" applyBorder="1" applyAlignment="1">
      <alignment horizontal="center" vertical="center" wrapText="1"/>
    </xf>
    <xf numFmtId="0" fontId="59" fillId="0" borderId="2" xfId="0" applyFont="1" applyBorder="1" applyAlignment="1">
      <alignment horizontal="left" vertical="center" wrapText="1"/>
    </xf>
    <xf numFmtId="14" fontId="59" fillId="0" borderId="1" xfId="0" applyNumberFormat="1" applyFont="1" applyBorder="1" applyAlignment="1">
      <alignment horizontal="justify" vertical="center"/>
    </xf>
    <xf numFmtId="14" fontId="59" fillId="0" borderId="7" xfId="0" applyNumberFormat="1" applyFont="1" applyBorder="1" applyAlignment="1">
      <alignment horizontal="justify" vertical="center"/>
    </xf>
    <xf numFmtId="0" fontId="59" fillId="0" borderId="5" xfId="0" applyFont="1" applyBorder="1" applyAlignment="1">
      <alignment horizontal="left" vertical="center" wrapText="1"/>
    </xf>
    <xf numFmtId="0" fontId="59" fillId="0" borderId="7" xfId="0" applyFont="1" applyBorder="1" applyAlignment="1">
      <alignment horizontal="center" vertical="center"/>
    </xf>
    <xf numFmtId="9" fontId="59" fillId="0" borderId="2" xfId="0" applyNumberFormat="1" applyFont="1" applyBorder="1" applyAlignment="1">
      <alignment horizontal="center" vertical="center"/>
    </xf>
    <xf numFmtId="0" fontId="59" fillId="10" borderId="5" xfId="0" applyFont="1" applyFill="1" applyBorder="1" applyAlignment="1">
      <alignment horizontal="center" vertical="center" wrapText="1"/>
    </xf>
    <xf numFmtId="0" fontId="59" fillId="0" borderId="3" xfId="0" applyFont="1" applyBorder="1" applyAlignment="1">
      <alignment horizontal="center" vertical="center"/>
    </xf>
    <xf numFmtId="9" fontId="59" fillId="0" borderId="40" xfId="0" applyNumberFormat="1" applyFont="1" applyBorder="1" applyAlignment="1">
      <alignment horizontal="center" vertical="center"/>
    </xf>
    <xf numFmtId="0" fontId="59" fillId="10" borderId="41" xfId="0" applyFont="1" applyFill="1" applyBorder="1" applyAlignment="1">
      <alignment horizontal="center" vertical="center" wrapText="1"/>
    </xf>
    <xf numFmtId="0" fontId="59" fillId="0" borderId="7" xfId="0" applyFont="1" applyBorder="1" applyAlignment="1">
      <alignment horizontal="left" vertical="center" wrapText="1"/>
    </xf>
    <xf numFmtId="0" fontId="59" fillId="0" borderId="30" xfId="0" applyFont="1" applyBorder="1" applyAlignment="1">
      <alignment horizontal="left" vertical="center" wrapText="1"/>
    </xf>
    <xf numFmtId="14" fontId="59" fillId="0" borderId="19" xfId="0" applyNumberFormat="1" applyFont="1" applyBorder="1" applyAlignment="1">
      <alignment horizontal="justify" vertical="center"/>
    </xf>
    <xf numFmtId="14" fontId="59" fillId="0" borderId="8" xfId="0" applyNumberFormat="1" applyFont="1" applyBorder="1" applyAlignment="1">
      <alignment horizontal="justify" vertical="center"/>
    </xf>
    <xf numFmtId="0" fontId="62" fillId="0" borderId="41" xfId="0" applyFont="1" applyBorder="1" applyAlignment="1">
      <alignment horizontal="left" vertical="center" wrapText="1"/>
    </xf>
    <xf numFmtId="0" fontId="59" fillId="10" borderId="49" xfId="0" applyFont="1" applyFill="1" applyBorder="1" applyAlignment="1">
      <alignment horizontal="center" vertical="center" wrapText="1"/>
    </xf>
    <xf numFmtId="0" fontId="59" fillId="10" borderId="3" xfId="0" applyFont="1" applyFill="1" applyBorder="1" applyAlignment="1">
      <alignment horizontal="center" vertical="center" wrapText="1"/>
    </xf>
    <xf numFmtId="0" fontId="59" fillId="0" borderId="49" xfId="0" applyFont="1" applyBorder="1" applyAlignment="1">
      <alignment horizontal="left" vertical="center" wrapText="1"/>
    </xf>
    <xf numFmtId="14" fontId="59" fillId="0" borderId="3" xfId="0" applyNumberFormat="1" applyFont="1" applyBorder="1" applyAlignment="1">
      <alignment horizontal="justify" vertical="center"/>
    </xf>
    <xf numFmtId="0" fontId="59" fillId="0" borderId="3" xfId="0" applyFont="1" applyBorder="1" applyAlignment="1">
      <alignment horizontal="left" vertical="center" wrapText="1"/>
    </xf>
    <xf numFmtId="0" fontId="59" fillId="0" borderId="2" xfId="0" applyFont="1" applyBorder="1" applyAlignment="1">
      <alignment horizontal="center" vertical="center"/>
    </xf>
    <xf numFmtId="9" fontId="59" fillId="0" borderId="7" xfId="0" applyNumberFormat="1" applyFont="1" applyBorder="1" applyAlignment="1">
      <alignment horizontal="center" vertical="center"/>
    </xf>
    <xf numFmtId="14" fontId="59" fillId="10" borderId="6" xfId="0" applyNumberFormat="1" applyFont="1" applyFill="1" applyBorder="1" applyAlignment="1">
      <alignment horizontal="justify" vertical="center" wrapText="1"/>
    </xf>
    <xf numFmtId="0" fontId="59" fillId="0" borderId="50" xfId="0" applyFont="1" applyBorder="1" applyAlignment="1">
      <alignment horizontal="center" vertical="center"/>
    </xf>
    <xf numFmtId="0" fontId="59" fillId="10" borderId="50" xfId="0" applyFont="1" applyFill="1" applyBorder="1" applyAlignment="1">
      <alignment horizontal="center" vertical="center" wrapText="1"/>
    </xf>
    <xf numFmtId="0" fontId="59" fillId="0" borderId="3" xfId="0" applyFont="1" applyBorder="1" applyAlignment="1">
      <alignment horizontal="center" vertical="center" wrapText="1"/>
    </xf>
    <xf numFmtId="14" fontId="59" fillId="0" borderId="5" xfId="0" applyNumberFormat="1" applyFont="1" applyBorder="1" applyAlignment="1">
      <alignment horizontal="center" vertical="center"/>
    </xf>
    <xf numFmtId="0" fontId="59" fillId="0" borderId="5" xfId="0" applyFont="1" applyBorder="1" applyAlignment="1">
      <alignment horizontal="center" vertical="center"/>
    </xf>
    <xf numFmtId="0" fontId="59" fillId="0" borderId="66" xfId="0" applyFont="1" applyBorder="1" applyAlignment="1">
      <alignment horizontal="left" vertical="center" wrapText="1"/>
    </xf>
    <xf numFmtId="14" fontId="59" fillId="0" borderId="41" xfId="0" applyNumberFormat="1" applyFont="1" applyBorder="1" applyAlignment="1">
      <alignment horizontal="center" vertical="center"/>
    </xf>
    <xf numFmtId="9" fontId="59" fillId="0" borderId="5" xfId="0" applyNumberFormat="1" applyFont="1" applyBorder="1" applyAlignment="1">
      <alignment horizontal="center" vertical="center"/>
    </xf>
    <xf numFmtId="14" fontId="59" fillId="10" borderId="3" xfId="0" applyNumberFormat="1" applyFont="1" applyFill="1" applyBorder="1" applyAlignment="1">
      <alignment horizontal="center" vertical="center" wrapText="1"/>
    </xf>
    <xf numFmtId="9" fontId="59" fillId="10" borderId="3" xfId="2" applyFont="1" applyFill="1" applyBorder="1" applyAlignment="1">
      <alignment horizontal="center" vertical="center" wrapText="1"/>
    </xf>
    <xf numFmtId="0" fontId="59" fillId="0" borderId="42" xfId="0" applyFont="1" applyBorder="1" applyAlignment="1">
      <alignment horizontal="left" vertical="center" wrapText="1"/>
    </xf>
    <xf numFmtId="14" fontId="59" fillId="0" borderId="73" xfId="0" applyNumberFormat="1" applyFont="1" applyBorder="1" applyAlignment="1">
      <alignment horizontal="justify" vertical="center"/>
    </xf>
    <xf numFmtId="14" fontId="59" fillId="0" borderId="25" xfId="0" applyNumberFormat="1" applyFont="1" applyBorder="1" applyAlignment="1">
      <alignment horizontal="justify" vertical="center"/>
    </xf>
    <xf numFmtId="0" fontId="59" fillId="0" borderId="73" xfId="0" applyFont="1" applyBorder="1" applyAlignment="1">
      <alignment horizontal="left" vertical="center" wrapText="1"/>
    </xf>
    <xf numFmtId="0" fontId="59" fillId="0" borderId="52" xfId="0" applyFont="1" applyBorder="1" applyAlignment="1">
      <alignment horizontal="left" vertical="center" wrapText="1"/>
    </xf>
    <xf numFmtId="0" fontId="59" fillId="0" borderId="25" xfId="0" applyFont="1" applyBorder="1" applyAlignment="1">
      <alignment horizontal="center" vertical="center"/>
    </xf>
    <xf numFmtId="0" fontId="59" fillId="0" borderId="73" xfId="0" applyFont="1" applyBorder="1" applyAlignment="1">
      <alignment horizontal="center" vertical="center"/>
    </xf>
    <xf numFmtId="9" fontId="59" fillId="0" borderId="73" xfId="0" applyNumberFormat="1" applyFont="1" applyBorder="1" applyAlignment="1">
      <alignment horizontal="center" vertical="center"/>
    </xf>
    <xf numFmtId="14" fontId="59" fillId="0" borderId="0" xfId="0" applyNumberFormat="1" applyFont="1" applyAlignment="1">
      <alignment horizontal="justify" vertical="center"/>
    </xf>
    <xf numFmtId="0" fontId="59" fillId="0" borderId="0" xfId="0" applyFont="1" applyAlignment="1">
      <alignment horizontal="center" vertical="center"/>
    </xf>
    <xf numFmtId="0" fontId="59" fillId="0" borderId="0" xfId="0" applyFont="1" applyAlignment="1">
      <alignment horizontal="left" vertical="center" wrapText="1"/>
    </xf>
    <xf numFmtId="0" fontId="59" fillId="10" borderId="36" xfId="0" applyFont="1" applyFill="1" applyBorder="1" applyAlignment="1">
      <alignment horizontal="center" vertical="center" wrapText="1"/>
    </xf>
    <xf numFmtId="9" fontId="59" fillId="0" borderId="0" xfId="0" applyNumberFormat="1" applyFont="1" applyAlignment="1">
      <alignment horizontal="center" vertical="center"/>
    </xf>
    <xf numFmtId="0" fontId="59" fillId="10" borderId="0" xfId="0" applyFont="1" applyFill="1" applyAlignment="1">
      <alignment horizontal="left" vertical="center" wrapText="1"/>
    </xf>
    <xf numFmtId="0" fontId="59" fillId="0" borderId="0" xfId="0" applyFont="1" applyAlignment="1">
      <alignment horizontal="center" vertical="center" wrapText="1"/>
    </xf>
    <xf numFmtId="0" fontId="59" fillId="10" borderId="19" xfId="0" applyFont="1" applyFill="1" applyBorder="1" applyAlignment="1">
      <alignment horizontal="left" vertical="center" wrapText="1"/>
    </xf>
    <xf numFmtId="14" fontId="59" fillId="10" borderId="19" xfId="0" applyNumberFormat="1" applyFont="1" applyFill="1" applyBorder="1" applyAlignment="1">
      <alignment horizontal="center" vertical="center" wrapText="1"/>
    </xf>
    <xf numFmtId="14" fontId="59" fillId="10" borderId="2" xfId="0" applyNumberFormat="1" applyFont="1" applyFill="1" applyBorder="1" applyAlignment="1">
      <alignment horizontal="center" vertical="center" wrapText="1"/>
    </xf>
    <xf numFmtId="0" fontId="59" fillId="10" borderId="5" xfId="0" applyFont="1" applyFill="1" applyBorder="1" applyAlignment="1">
      <alignment horizontal="left" vertical="center" wrapText="1"/>
    </xf>
    <xf numFmtId="0" fontId="66" fillId="0" borderId="1" xfId="0" applyFont="1" applyBorder="1" applyAlignment="1">
      <alignment horizontal="center" vertical="center" wrapText="1"/>
    </xf>
    <xf numFmtId="0" fontId="59" fillId="0" borderId="41" xfId="0" applyFont="1" applyBorder="1" applyAlignment="1">
      <alignment horizontal="left" vertical="center" wrapText="1"/>
    </xf>
    <xf numFmtId="14" fontId="59" fillId="0" borderId="7" xfId="0" applyNumberFormat="1" applyFont="1" applyBorder="1" applyAlignment="1">
      <alignment horizontal="center" vertical="center" wrapText="1"/>
    </xf>
    <xf numFmtId="0" fontId="63" fillId="0" borderId="1" xfId="0" applyFont="1" applyBorder="1" applyAlignment="1">
      <alignment horizontal="center" vertical="center" wrapText="1"/>
    </xf>
    <xf numFmtId="14" fontId="60" fillId="0" borderId="6" xfId="0" applyNumberFormat="1" applyFont="1" applyBorder="1" applyAlignment="1">
      <alignment horizontal="center" vertical="center" wrapText="1"/>
    </xf>
    <xf numFmtId="0" fontId="59" fillId="10" borderId="32" xfId="0" applyFont="1" applyFill="1" applyBorder="1" applyAlignment="1">
      <alignment horizontal="left" vertical="center" wrapText="1"/>
    </xf>
    <xf numFmtId="14" fontId="59" fillId="10" borderId="32" xfId="0" applyNumberFormat="1" applyFont="1" applyFill="1" applyBorder="1" applyAlignment="1">
      <alignment horizontal="center" vertical="center" wrapText="1"/>
    </xf>
    <xf numFmtId="0" fontId="67" fillId="0" borderId="1" xfId="0" applyFont="1" applyBorder="1" applyAlignment="1">
      <alignment horizontal="center" vertical="center" textRotation="90" wrapText="1"/>
    </xf>
    <xf numFmtId="0" fontId="68" fillId="0" borderId="1" xfId="0" applyFont="1" applyBorder="1" applyAlignment="1">
      <alignment horizontal="center" vertical="center" textRotation="90" wrapText="1"/>
    </xf>
    <xf numFmtId="9" fontId="30" fillId="0" borderId="1" xfId="2" applyFont="1" applyBorder="1" applyAlignment="1">
      <alignment horizontal="center" vertical="center"/>
    </xf>
    <xf numFmtId="10" fontId="41" fillId="10" borderId="1" xfId="2" applyNumberFormat="1" applyFont="1" applyFill="1" applyBorder="1" applyAlignment="1">
      <alignment horizontal="center" vertical="center"/>
    </xf>
    <xf numFmtId="10" fontId="30" fillId="0" borderId="1" xfId="0" applyNumberFormat="1" applyFont="1" applyBorder="1" applyAlignment="1">
      <alignment horizontal="center" vertical="center"/>
    </xf>
    <xf numFmtId="0" fontId="34" fillId="0" borderId="15" xfId="0" applyFont="1" applyBorder="1" applyAlignment="1">
      <alignment horizontal="center" vertical="center"/>
    </xf>
    <xf numFmtId="0" fontId="68" fillId="0" borderId="13" xfId="0" applyFont="1" applyBorder="1" applyAlignment="1">
      <alignment horizontal="center" vertical="center" textRotation="90" wrapText="1"/>
    </xf>
    <xf numFmtId="0" fontId="42" fillId="0" borderId="13" xfId="0" applyFont="1" applyBorder="1" applyAlignment="1">
      <alignment horizontal="center" vertical="center" wrapText="1"/>
    </xf>
    <xf numFmtId="0" fontId="30" fillId="0" borderId="78" xfId="0" applyFont="1" applyBorder="1" applyAlignment="1">
      <alignment horizontal="center" vertical="center"/>
    </xf>
    <xf numFmtId="9" fontId="30" fillId="0" borderId="78" xfId="2" applyFont="1" applyBorder="1" applyAlignment="1">
      <alignment horizontal="center" vertical="center"/>
    </xf>
    <xf numFmtId="10" fontId="41" fillId="10" borderId="78" xfId="2" applyNumberFormat="1" applyFont="1" applyFill="1" applyBorder="1" applyAlignment="1">
      <alignment horizontal="center" vertical="center"/>
    </xf>
    <xf numFmtId="10" fontId="30" fillId="0" borderId="78" xfId="0" applyNumberFormat="1" applyFont="1" applyBorder="1" applyAlignment="1">
      <alignment horizontal="center" vertical="center"/>
    </xf>
    <xf numFmtId="0" fontId="42" fillId="0" borderId="79" xfId="0" applyFont="1" applyBorder="1" applyAlignment="1">
      <alignment horizontal="center" vertical="center" wrapText="1"/>
    </xf>
    <xf numFmtId="0" fontId="52" fillId="0" borderId="0" xfId="0" applyFont="1"/>
    <xf numFmtId="0" fontId="66" fillId="6" borderId="15" xfId="0" applyFont="1" applyFill="1" applyBorder="1" applyAlignment="1">
      <alignment horizontal="center" vertical="center" wrapText="1"/>
    </xf>
    <xf numFmtId="0" fontId="70" fillId="7" borderId="1" xfId="0" applyFont="1" applyFill="1" applyBorder="1" applyAlignment="1">
      <alignment horizontal="center" vertical="center" wrapText="1"/>
    </xf>
    <xf numFmtId="0" fontId="70" fillId="0" borderId="1" xfId="0" applyFont="1" applyBorder="1" applyAlignment="1">
      <alignment horizontal="center" vertical="center" wrapText="1"/>
    </xf>
    <xf numFmtId="0" fontId="70" fillId="0" borderId="13" xfId="0" applyFont="1" applyBorder="1" applyAlignment="1">
      <alignment horizontal="center" vertical="center" wrapText="1"/>
    </xf>
    <xf numFmtId="0" fontId="66" fillId="0" borderId="13" xfId="0" applyFont="1" applyBorder="1" applyAlignment="1">
      <alignment horizontal="center" vertical="center" wrapText="1"/>
    </xf>
    <xf numFmtId="0" fontId="66" fillId="7" borderId="1"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70" fillId="0" borderId="20" xfId="0" applyFont="1" applyBorder="1" applyAlignment="1">
      <alignment horizontal="center" vertical="center" wrapText="1"/>
    </xf>
    <xf numFmtId="0" fontId="70" fillId="7" borderId="20" xfId="0" applyFont="1" applyFill="1" applyBorder="1" applyAlignment="1">
      <alignment horizontal="center" vertical="center" wrapText="1"/>
    </xf>
    <xf numFmtId="0" fontId="66" fillId="0" borderId="20" xfId="0" applyFont="1" applyBorder="1" applyAlignment="1">
      <alignment horizontal="center" vertical="center" wrapText="1"/>
    </xf>
    <xf numFmtId="0" fontId="66" fillId="0" borderId="14" xfId="0" applyFont="1" applyBorder="1" applyAlignment="1">
      <alignment horizontal="center" vertical="center" wrapText="1"/>
    </xf>
    <xf numFmtId="0" fontId="73" fillId="8" borderId="31" xfId="0" applyFont="1" applyFill="1" applyBorder="1" applyAlignment="1">
      <alignment horizontal="center" vertical="center" wrapText="1"/>
    </xf>
    <xf numFmtId="0" fontId="73" fillId="8" borderId="32" xfId="0" applyFont="1" applyFill="1" applyBorder="1" applyAlignment="1">
      <alignment horizontal="center" vertical="center" wrapText="1"/>
    </xf>
    <xf numFmtId="0" fontId="73" fillId="8" borderId="33" xfId="0" applyFont="1" applyFill="1" applyBorder="1" applyAlignment="1">
      <alignment horizontal="center" vertical="center" wrapText="1"/>
    </xf>
    <xf numFmtId="0" fontId="59" fillId="0" borderId="22" xfId="0" applyFont="1" applyBorder="1" applyAlignment="1">
      <alignment horizontal="left" vertical="center" wrapText="1"/>
    </xf>
    <xf numFmtId="0" fontId="59" fillId="0" borderId="13" xfId="0" applyFont="1" applyBorder="1" applyAlignment="1">
      <alignment horizontal="left" vertical="center" wrapText="1"/>
    </xf>
    <xf numFmtId="0" fontId="59" fillId="0" borderId="13" xfId="0" applyFont="1" applyBorder="1" applyAlignment="1">
      <alignment horizontal="left" vertical="center"/>
    </xf>
    <xf numFmtId="0" fontId="59" fillId="0" borderId="13" xfId="0" applyFont="1" applyBorder="1" applyAlignment="1">
      <alignment horizontal="left"/>
    </xf>
    <xf numFmtId="0" fontId="59" fillId="0" borderId="13" xfId="0" applyFont="1" applyBorder="1" applyAlignment="1">
      <alignment horizontal="left" wrapText="1"/>
    </xf>
    <xf numFmtId="0" fontId="62" fillId="0" borderId="13" xfId="0" applyFont="1" applyBorder="1" applyAlignment="1">
      <alignment horizontal="left" vertical="center" wrapText="1"/>
    </xf>
    <xf numFmtId="0" fontId="59" fillId="0" borderId="13" xfId="0" applyFont="1" applyBorder="1" applyAlignment="1">
      <alignment vertical="center" wrapText="1"/>
    </xf>
    <xf numFmtId="0" fontId="59" fillId="10" borderId="13" xfId="0" applyFont="1" applyFill="1" applyBorder="1" applyAlignment="1">
      <alignment horizontal="left" wrapText="1"/>
    </xf>
    <xf numFmtId="0" fontId="62" fillId="0" borderId="13" xfId="0" applyFont="1" applyBorder="1" applyAlignment="1">
      <alignment horizontal="left" wrapText="1"/>
    </xf>
    <xf numFmtId="0" fontId="59" fillId="0" borderId="14" xfId="0" applyFont="1" applyBorder="1" applyAlignment="1">
      <alignment horizontal="left" wrapText="1"/>
    </xf>
    <xf numFmtId="0" fontId="66" fillId="0" borderId="22" xfId="0" applyFont="1" applyBorder="1" applyAlignment="1">
      <alignment horizontal="left" vertical="center" wrapText="1" indent="1"/>
    </xf>
    <xf numFmtId="0" fontId="59" fillId="0" borderId="13" xfId="0" applyFont="1" applyBorder="1" applyAlignment="1">
      <alignment wrapText="1"/>
    </xf>
    <xf numFmtId="0" fontId="66" fillId="0" borderId="13" xfId="0" applyFont="1" applyBorder="1" applyAlignment="1">
      <alignment horizontal="left" vertical="center" wrapText="1" indent="1"/>
    </xf>
    <xf numFmtId="0" fontId="66" fillId="0" borderId="14" xfId="0" applyFont="1" applyBorder="1" applyAlignment="1">
      <alignment horizontal="left" vertical="center" wrapText="1" indent="1"/>
    </xf>
    <xf numFmtId="0" fontId="75" fillId="0" borderId="9" xfId="0" applyFont="1" applyBorder="1" applyAlignment="1">
      <alignment horizontal="center" vertical="center"/>
    </xf>
    <xf numFmtId="0" fontId="75" fillId="0" borderId="10" xfId="0" applyFont="1" applyBorder="1" applyAlignment="1">
      <alignment horizontal="center" vertical="center"/>
    </xf>
    <xf numFmtId="0" fontId="59" fillId="0" borderId="17" xfId="0" applyFont="1" applyBorder="1" applyAlignment="1">
      <alignment horizontal="left" vertical="center" wrapText="1"/>
    </xf>
    <xf numFmtId="0" fontId="59" fillId="0" borderId="13" xfId="0" applyFont="1" applyBorder="1" applyAlignment="1">
      <alignment horizontal="left" vertical="center" wrapText="1" indent="1"/>
    </xf>
    <xf numFmtId="0" fontId="69" fillId="8" borderId="31" xfId="0" applyFont="1" applyFill="1" applyBorder="1" applyAlignment="1">
      <alignment horizontal="center" vertical="center"/>
    </xf>
    <xf numFmtId="0" fontId="69" fillId="8" borderId="32" xfId="0" applyFont="1" applyFill="1" applyBorder="1" applyAlignment="1">
      <alignment horizontal="center" vertical="center"/>
    </xf>
    <xf numFmtId="0" fontId="69" fillId="8" borderId="33" xfId="0" applyFont="1" applyFill="1" applyBorder="1" applyAlignment="1">
      <alignment horizontal="center" vertical="center"/>
    </xf>
    <xf numFmtId="0" fontId="66" fillId="0" borderId="15" xfId="0" applyFont="1" applyBorder="1" applyAlignment="1">
      <alignment horizontal="center"/>
    </xf>
    <xf numFmtId="49" fontId="66" fillId="0" borderId="1" xfId="0" applyNumberFormat="1" applyFont="1" applyBorder="1" applyAlignment="1">
      <alignment horizontal="center"/>
    </xf>
    <xf numFmtId="14" fontId="66" fillId="0" borderId="1" xfId="0" applyNumberFormat="1" applyFont="1" applyBorder="1" applyAlignment="1">
      <alignment horizontal="center"/>
    </xf>
    <xf numFmtId="0" fontId="66" fillId="0" borderId="1" xfId="0" applyFont="1" applyBorder="1" applyAlignment="1">
      <alignment horizontal="center"/>
    </xf>
    <xf numFmtId="0" fontId="66" fillId="0" borderId="13" xfId="0" applyFont="1" applyBorder="1" applyAlignment="1">
      <alignment horizontal="center"/>
    </xf>
    <xf numFmtId="0" fontId="66" fillId="0" borderId="15" xfId="0" applyFont="1" applyBorder="1"/>
    <xf numFmtId="49" fontId="66" fillId="0" borderId="1" xfId="0" applyNumberFormat="1" applyFont="1" applyBorder="1"/>
    <xf numFmtId="0" fontId="66" fillId="0" borderId="1" xfId="0" applyFont="1" applyBorder="1"/>
    <xf numFmtId="0" fontId="66" fillId="0" borderId="13" xfId="0" applyFont="1" applyBorder="1"/>
    <xf numFmtId="9" fontId="59" fillId="10" borderId="19" xfId="0" applyNumberFormat="1" applyFont="1" applyFill="1" applyBorder="1" applyAlignment="1">
      <alignment horizontal="center" vertical="center" wrapText="1"/>
    </xf>
    <xf numFmtId="9" fontId="59" fillId="10" borderId="1" xfId="0" applyNumberFormat="1" applyFont="1" applyFill="1" applyBorder="1" applyAlignment="1">
      <alignment horizontal="center" vertical="center" wrapText="1"/>
    </xf>
    <xf numFmtId="0" fontId="0" fillId="10" borderId="0" xfId="0" applyFill="1" applyAlignment="1">
      <alignment vertical="center" wrapText="1"/>
    </xf>
    <xf numFmtId="14" fontId="59" fillId="10" borderId="6" xfId="0" applyNumberFormat="1" applyFont="1" applyFill="1" applyBorder="1" applyAlignment="1">
      <alignment horizontal="justify" vertical="center"/>
    </xf>
    <xf numFmtId="0" fontId="59" fillId="0" borderId="67" xfId="0" applyFont="1" applyBorder="1" applyAlignment="1">
      <alignment horizontal="left" vertical="center" wrapText="1"/>
    </xf>
    <xf numFmtId="14" fontId="59" fillId="10" borderId="1" xfId="0" applyNumberFormat="1" applyFont="1" applyFill="1" applyBorder="1" applyAlignment="1">
      <alignment horizontal="justify" vertical="center"/>
    </xf>
    <xf numFmtId="0" fontId="4" fillId="8" borderId="20" xfId="0" applyFont="1" applyFill="1" applyBorder="1" applyAlignment="1">
      <alignment horizontal="center" vertical="center"/>
    </xf>
    <xf numFmtId="14" fontId="4" fillId="8" borderId="13" xfId="0" applyNumberFormat="1" applyFont="1" applyFill="1" applyBorder="1" applyAlignment="1">
      <alignment horizontal="center" vertical="center"/>
    </xf>
    <xf numFmtId="0" fontId="7" fillId="0" borderId="1" xfId="0" applyFont="1" applyBorder="1" applyAlignment="1">
      <alignment vertical="center"/>
    </xf>
    <xf numFmtId="14" fontId="7" fillId="0" borderId="1" xfId="0" applyNumberFormat="1" applyFont="1" applyBorder="1" applyAlignment="1">
      <alignment vertical="center"/>
    </xf>
    <xf numFmtId="14" fontId="7" fillId="10" borderId="1" xfId="0" applyNumberFormat="1" applyFont="1" applyFill="1" applyBorder="1" applyAlignment="1">
      <alignment vertical="center"/>
    </xf>
    <xf numFmtId="0" fontId="7" fillId="10" borderId="1" xfId="0" applyFont="1" applyFill="1" applyBorder="1" applyAlignment="1">
      <alignment vertical="center"/>
    </xf>
    <xf numFmtId="0" fontId="7" fillId="10" borderId="32" xfId="0" applyFont="1" applyFill="1" applyBorder="1" applyAlignment="1">
      <alignment horizontal="center" vertical="center"/>
    </xf>
    <xf numFmtId="14" fontId="7" fillId="16" borderId="20" xfId="0" applyNumberFormat="1" applyFont="1" applyFill="1" applyBorder="1" applyAlignment="1">
      <alignment vertical="center"/>
    </xf>
    <xf numFmtId="14"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16" borderId="20" xfId="0" applyFont="1" applyFill="1" applyBorder="1" applyAlignment="1">
      <alignment vertical="center" wrapText="1"/>
    </xf>
    <xf numFmtId="0" fontId="7" fillId="10" borderId="21"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19" xfId="0" applyFont="1" applyFill="1" applyBorder="1" applyAlignment="1">
      <alignment horizontal="center" vertical="center"/>
    </xf>
    <xf numFmtId="0" fontId="7" fillId="16" borderId="37" xfId="0" applyFont="1" applyFill="1" applyBorder="1" applyAlignment="1">
      <alignment horizontal="center" vertical="center"/>
    </xf>
    <xf numFmtId="0" fontId="7" fillId="16" borderId="3" xfId="0" applyFont="1" applyFill="1" applyBorder="1" applyAlignment="1">
      <alignment horizontal="center" vertical="center"/>
    </xf>
    <xf numFmtId="14" fontId="7" fillId="16" borderId="3" xfId="0" applyNumberFormat="1" applyFont="1" applyFill="1" applyBorder="1" applyAlignment="1">
      <alignment horizontal="center" vertical="center"/>
    </xf>
    <xf numFmtId="14" fontId="7" fillId="10" borderId="19" xfId="0" applyNumberFormat="1" applyFont="1" applyFill="1" applyBorder="1" applyAlignment="1">
      <alignment horizontal="center" vertical="center"/>
    </xf>
    <xf numFmtId="0" fontId="76" fillId="0" borderId="0" xfId="0" applyFont="1"/>
    <xf numFmtId="0" fontId="76" fillId="0" borderId="1" xfId="0" applyFont="1" applyBorder="1" applyAlignment="1">
      <alignment vertical="center" wrapText="1"/>
    </xf>
    <xf numFmtId="0" fontId="62" fillId="10" borderId="19" xfId="0" applyFont="1" applyFill="1" applyBorder="1" applyAlignment="1">
      <alignment horizontal="left" vertical="center" wrapText="1"/>
    </xf>
    <xf numFmtId="0" fontId="59" fillId="10" borderId="19" xfId="0" applyFont="1" applyFill="1" applyBorder="1" applyAlignment="1">
      <alignment horizontal="center" vertical="center"/>
    </xf>
    <xf numFmtId="0" fontId="63" fillId="10" borderId="19" xfId="0" applyFont="1" applyFill="1" applyBorder="1" applyAlignment="1">
      <alignment horizontal="center" vertical="center"/>
    </xf>
    <xf numFmtId="0" fontId="59" fillId="10" borderId="1" xfId="0" applyFont="1" applyFill="1" applyBorder="1" applyAlignment="1">
      <alignment horizontal="center" vertical="center"/>
    </xf>
    <xf numFmtId="0" fontId="59" fillId="10" borderId="1" xfId="0" applyFont="1" applyFill="1" applyBorder="1" applyAlignment="1">
      <alignment horizontal="left" vertical="center"/>
    </xf>
    <xf numFmtId="0" fontId="55" fillId="10" borderId="19" xfId="0" applyFont="1" applyFill="1" applyBorder="1" applyAlignment="1">
      <alignment horizontal="center" vertical="center"/>
    </xf>
    <xf numFmtId="14" fontId="59" fillId="10" borderId="19" xfId="0" applyNumberFormat="1" applyFont="1" applyFill="1" applyBorder="1" applyAlignment="1">
      <alignment horizontal="center" vertical="center"/>
    </xf>
    <xf numFmtId="0" fontId="55" fillId="10" borderId="32" xfId="0" applyFont="1" applyFill="1" applyBorder="1" applyAlignment="1">
      <alignment horizontal="center" vertical="center"/>
    </xf>
    <xf numFmtId="0" fontId="60" fillId="10" borderId="32" xfId="0" applyFont="1" applyFill="1" applyBorder="1" applyAlignment="1">
      <alignment vertical="center" wrapText="1"/>
    </xf>
    <xf numFmtId="14" fontId="60" fillId="10" borderId="32" xfId="0" applyNumberFormat="1" applyFont="1" applyFill="1" applyBorder="1" applyAlignment="1">
      <alignment horizontal="center" vertical="center" wrapText="1"/>
    </xf>
    <xf numFmtId="0" fontId="60" fillId="10" borderId="32" xfId="0" applyFont="1" applyFill="1" applyBorder="1" applyAlignment="1">
      <alignment horizontal="left" vertical="center" wrapText="1"/>
    </xf>
    <xf numFmtId="0" fontId="60" fillId="10" borderId="32" xfId="0" applyFont="1" applyFill="1" applyBorder="1" applyAlignment="1">
      <alignment horizontal="center" vertical="center" wrapText="1"/>
    </xf>
    <xf numFmtId="0" fontId="60" fillId="10" borderId="32" xfId="0" applyFont="1" applyFill="1" applyBorder="1" applyAlignment="1">
      <alignment horizontal="center" vertical="center"/>
    </xf>
    <xf numFmtId="0" fontId="60" fillId="10" borderId="1" xfId="0" applyFont="1" applyFill="1" applyBorder="1" applyAlignment="1">
      <alignment vertical="center" wrapText="1"/>
    </xf>
    <xf numFmtId="0" fontId="60" fillId="10" borderId="1" xfId="0" applyFont="1" applyFill="1" applyBorder="1" applyAlignment="1">
      <alignment horizontal="left" vertical="center" wrapText="1"/>
    </xf>
    <xf numFmtId="0" fontId="60" fillId="10" borderId="1" xfId="0" applyFont="1" applyFill="1" applyBorder="1" applyAlignment="1">
      <alignment horizontal="center" vertical="center"/>
    </xf>
    <xf numFmtId="0" fontId="60" fillId="10" borderId="1" xfId="0" applyFont="1" applyFill="1" applyBorder="1" applyAlignment="1">
      <alignment horizontal="center" vertical="center" wrapText="1"/>
    </xf>
    <xf numFmtId="0" fontId="61" fillId="0" borderId="34" xfId="0" applyFont="1" applyFill="1" applyBorder="1" applyAlignment="1">
      <alignment horizontal="center" vertical="center" wrapText="1"/>
    </xf>
    <xf numFmtId="0" fontId="7" fillId="19" borderId="1" xfId="0" applyFont="1" applyFill="1" applyBorder="1" applyAlignment="1">
      <alignment horizontal="center" vertical="center"/>
    </xf>
    <xf numFmtId="0" fontId="7" fillId="19" borderId="6" xfId="0" applyFont="1" applyFill="1" applyBorder="1" applyAlignment="1">
      <alignment horizontal="center" vertical="center"/>
    </xf>
    <xf numFmtId="0" fontId="17" fillId="0" borderId="71" xfId="12" applyFont="1" applyBorder="1" applyAlignment="1">
      <alignment horizontal="left" vertical="center" wrapText="1"/>
    </xf>
    <xf numFmtId="0" fontId="17" fillId="0" borderId="72" xfId="12" applyFont="1" applyBorder="1" applyAlignment="1">
      <alignment horizontal="left" vertical="center" wrapText="1"/>
    </xf>
    <xf numFmtId="0" fontId="7" fillId="9" borderId="70" xfId="0" applyFont="1" applyFill="1" applyBorder="1" applyAlignment="1">
      <alignment horizontal="left" vertical="center" wrapText="1"/>
    </xf>
    <xf numFmtId="9" fontId="4" fillId="9" borderId="69" xfId="2" applyFont="1" applyFill="1" applyBorder="1" applyAlignment="1">
      <alignment horizontal="left" vertical="center" wrapText="1"/>
    </xf>
    <xf numFmtId="0" fontId="16" fillId="0" borderId="69" xfId="12"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9" fontId="78" fillId="19" borderId="6" xfId="0" applyNumberFormat="1" applyFont="1" applyFill="1" applyBorder="1" applyAlignment="1">
      <alignment horizontal="center" vertical="center"/>
    </xf>
    <xf numFmtId="0" fontId="77" fillId="0" borderId="69" xfId="0" applyFont="1" applyBorder="1" applyAlignment="1">
      <alignment horizontal="left" vertical="center" wrapText="1"/>
    </xf>
    <xf numFmtId="0" fontId="16" fillId="0" borderId="72" xfId="12" applyBorder="1" applyAlignment="1">
      <alignment horizontal="left" vertical="center" wrapText="1"/>
    </xf>
    <xf numFmtId="9" fontId="7" fillId="19" borderId="6" xfId="0" applyNumberFormat="1" applyFont="1" applyFill="1" applyBorder="1" applyAlignment="1">
      <alignment horizontal="center" vertical="center"/>
    </xf>
    <xf numFmtId="9" fontId="7" fillId="19" borderId="19"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7" fillId="19" borderId="3" xfId="0" applyFont="1" applyFill="1" applyBorder="1" applyAlignment="1">
      <alignment horizontal="center" vertical="center"/>
    </xf>
    <xf numFmtId="0" fontId="7" fillId="19" borderId="19" xfId="0" applyFont="1" applyFill="1" applyBorder="1" applyAlignment="1">
      <alignment horizontal="center" vertical="center"/>
    </xf>
    <xf numFmtId="10" fontId="18" fillId="10" borderId="3" xfId="0" applyNumberFormat="1" applyFont="1" applyFill="1" applyBorder="1" applyAlignment="1">
      <alignment horizontal="center" vertical="center"/>
    </xf>
    <xf numFmtId="10" fontId="18" fillId="10" borderId="19" xfId="0" applyNumberFormat="1" applyFont="1" applyFill="1" applyBorder="1" applyAlignment="1">
      <alignment horizontal="center" vertical="center"/>
    </xf>
    <xf numFmtId="9" fontId="30" fillId="0" borderId="38" xfId="0" applyNumberFormat="1" applyFont="1" applyBorder="1" applyAlignment="1">
      <alignment horizontal="center" vertical="center"/>
    </xf>
    <xf numFmtId="0" fontId="16" fillId="10" borderId="69" xfId="12" applyFill="1" applyBorder="1" applyAlignment="1">
      <alignment horizontal="left" vertical="center" wrapText="1"/>
    </xf>
    <xf numFmtId="0" fontId="16" fillId="0" borderId="80" xfId="12" applyBorder="1" applyAlignment="1">
      <alignment horizontal="left" vertical="center" wrapText="1"/>
    </xf>
    <xf numFmtId="0" fontId="0" fillId="0" borderId="80" xfId="0" applyBorder="1" applyAlignment="1">
      <alignment horizontal="left" vertical="center" wrapText="1"/>
    </xf>
    <xf numFmtId="0" fontId="0" fillId="0" borderId="1" xfId="0" applyBorder="1" applyAlignment="1">
      <alignment horizontal="left" vertical="center" wrapText="1"/>
    </xf>
    <xf numFmtId="0" fontId="59" fillId="10" borderId="1" xfId="0" applyFont="1" applyFill="1" applyBorder="1" applyAlignment="1">
      <alignment horizontal="justify" vertical="center" wrapText="1"/>
    </xf>
    <xf numFmtId="9" fontId="59" fillId="10" borderId="1" xfId="0" applyNumberFormat="1" applyFont="1" applyFill="1" applyBorder="1" applyAlignment="1">
      <alignment horizontal="center" vertical="center"/>
    </xf>
    <xf numFmtId="0" fontId="59" fillId="10" borderId="7" xfId="0" applyFont="1" applyFill="1" applyBorder="1" applyAlignment="1">
      <alignment horizontal="center" vertical="center"/>
    </xf>
    <xf numFmtId="0" fontId="59" fillId="10" borderId="0" xfId="0" applyFont="1" applyFill="1" applyAlignment="1">
      <alignment horizontal="center" vertical="center"/>
    </xf>
    <xf numFmtId="0" fontId="59" fillId="10" borderId="2" xfId="0" applyFont="1" applyFill="1" applyBorder="1" applyAlignment="1">
      <alignment horizontal="center" vertical="center" wrapText="1"/>
    </xf>
    <xf numFmtId="0" fontId="78" fillId="19" borderId="1" xfId="0" applyFont="1" applyFill="1" applyBorder="1" applyAlignment="1">
      <alignment horizontal="center" vertical="center"/>
    </xf>
    <xf numFmtId="0" fontId="79" fillId="0" borderId="80" xfId="12" applyFont="1" applyBorder="1" applyAlignment="1">
      <alignment horizontal="left" vertical="center" wrapText="1"/>
    </xf>
    <xf numFmtId="0" fontId="0" fillId="10" borderId="72" xfId="0" applyFill="1" applyBorder="1" applyAlignment="1">
      <alignment horizontal="left" vertical="center" wrapText="1"/>
    </xf>
    <xf numFmtId="0" fontId="55" fillId="10" borderId="2" xfId="0" applyFont="1" applyFill="1" applyBorder="1" applyAlignment="1">
      <alignment horizontal="center" vertical="center"/>
    </xf>
    <xf numFmtId="0" fontId="59" fillId="10" borderId="2" xfId="0" applyFont="1" applyFill="1" applyBorder="1" applyAlignment="1">
      <alignment horizontal="left" vertical="center" wrapText="1"/>
    </xf>
    <xf numFmtId="14" fontId="59" fillId="10" borderId="7" xfId="0" applyNumberFormat="1" applyFont="1" applyFill="1" applyBorder="1" applyAlignment="1">
      <alignment horizontal="justify" vertical="center"/>
    </xf>
    <xf numFmtId="0" fontId="16" fillId="10" borderId="81" xfId="12" applyFill="1" applyBorder="1" applyAlignment="1">
      <alignment horizontal="left" vertical="center" wrapText="1"/>
    </xf>
    <xf numFmtId="0" fontId="30" fillId="0" borderId="44" xfId="0" applyFont="1" applyBorder="1" applyAlignment="1">
      <alignment horizontal="left" vertical="center" wrapText="1"/>
    </xf>
    <xf numFmtId="0" fontId="30" fillId="0" borderId="54" xfId="0" applyFont="1" applyBorder="1" applyAlignment="1">
      <alignment horizontal="left" vertical="center" wrapText="1"/>
    </xf>
    <xf numFmtId="0" fontId="30" fillId="0" borderId="58" xfId="0" applyFont="1" applyBorder="1" applyAlignment="1">
      <alignment horizontal="left" vertical="center" wrapText="1"/>
    </xf>
    <xf numFmtId="0" fontId="30" fillId="0" borderId="2" xfId="0" applyFont="1" applyBorder="1" applyAlignment="1">
      <alignment horizontal="left" vertical="center" wrapText="1"/>
    </xf>
    <xf numFmtId="0" fontId="30" fillId="0" borderId="7" xfId="0" applyFont="1" applyBorder="1" applyAlignment="1">
      <alignment horizontal="left" vertical="center" wrapText="1"/>
    </xf>
    <xf numFmtId="0" fontId="30" fillId="0" borderId="60" xfId="0" applyFont="1" applyBorder="1" applyAlignment="1">
      <alignment horizontal="left" vertical="center" wrapText="1"/>
    </xf>
    <xf numFmtId="0" fontId="20" fillId="0" borderId="55" xfId="0" applyFont="1" applyBorder="1" applyAlignment="1">
      <alignment horizontal="center" vertical="top" wrapText="1"/>
    </xf>
    <xf numFmtId="0" fontId="20" fillId="0" borderId="56" xfId="0" applyFont="1" applyBorder="1" applyAlignment="1">
      <alignment horizontal="center" vertical="top" wrapText="1"/>
    </xf>
    <xf numFmtId="0" fontId="36" fillId="8" borderId="27" xfId="0" applyFont="1" applyFill="1" applyBorder="1" applyAlignment="1">
      <alignment horizontal="center" vertical="center"/>
    </xf>
    <xf numFmtId="0" fontId="36" fillId="8" borderId="28" xfId="0" applyFont="1" applyFill="1" applyBorder="1" applyAlignment="1">
      <alignment horizontal="center" vertical="center"/>
    </xf>
    <xf numFmtId="0" fontId="36" fillId="8" borderId="29" xfId="0" applyFont="1" applyFill="1" applyBorder="1" applyAlignment="1">
      <alignment horizontal="center" vertical="center"/>
    </xf>
    <xf numFmtId="0" fontId="36" fillId="8" borderId="11" xfId="0" applyFont="1" applyFill="1" applyBorder="1" applyAlignment="1">
      <alignment horizontal="center" vertical="center"/>
    </xf>
    <xf numFmtId="0" fontId="36" fillId="8" borderId="25" xfId="0" applyFont="1" applyFill="1" applyBorder="1" applyAlignment="1">
      <alignment horizontal="center" vertical="center"/>
    </xf>
    <xf numFmtId="0" fontId="36" fillId="8" borderId="12" xfId="0" applyFont="1" applyFill="1" applyBorder="1" applyAlignment="1">
      <alignment horizontal="center" vertical="center"/>
    </xf>
    <xf numFmtId="0" fontId="35" fillId="0" borderId="62" xfId="0" applyFont="1" applyBorder="1" applyAlignment="1">
      <alignment horizontal="left" vertical="center" wrapText="1"/>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20" fillId="0" borderId="55" xfId="0" applyFont="1" applyBorder="1" applyAlignment="1">
      <alignment horizontal="left" vertical="center" wrapText="1"/>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5" fillId="0" borderId="27" xfId="0" applyFont="1" applyBorder="1" applyAlignment="1">
      <alignment horizontal="left" vertical="center" wrapText="1"/>
    </xf>
    <xf numFmtId="0" fontId="35" fillId="0" borderId="28" xfId="0" applyFont="1" applyBorder="1" applyAlignment="1">
      <alignment horizontal="left" vertical="center"/>
    </xf>
    <xf numFmtId="0" fontId="35" fillId="0" borderId="29" xfId="0" applyFont="1" applyBorder="1" applyAlignment="1">
      <alignment horizontal="left"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30"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26" xfId="0" applyFont="1" applyBorder="1" applyAlignment="1">
      <alignment horizontal="center" vertical="center"/>
    </xf>
    <xf numFmtId="0" fontId="30" fillId="0" borderId="18" xfId="0" applyFont="1" applyBorder="1" applyAlignment="1">
      <alignment horizontal="center" vertical="center"/>
    </xf>
    <xf numFmtId="0" fontId="30" fillId="0" borderId="11" xfId="0" applyFont="1" applyBorder="1" applyAlignment="1">
      <alignment horizontal="left" vertical="center" wrapText="1"/>
    </xf>
    <xf numFmtId="0" fontId="30" fillId="0" borderId="25" xfId="0" applyFont="1" applyBorder="1" applyAlignment="1">
      <alignment horizontal="left" vertical="center" wrapText="1"/>
    </xf>
    <xf numFmtId="0" fontId="30" fillId="0" borderId="12"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horizontal="left" vertical="center" wrapText="1"/>
    </xf>
    <xf numFmtId="0" fontId="30" fillId="0" borderId="17" xfId="0" applyFont="1" applyBorder="1" applyAlignment="1">
      <alignment horizontal="left" vertical="center" wrapText="1"/>
    </xf>
    <xf numFmtId="0" fontId="30" fillId="0" borderId="10" xfId="0" applyFont="1" applyBorder="1" applyAlignment="1">
      <alignment horizontal="left" vertical="center" wrapText="1"/>
    </xf>
    <xf numFmtId="0" fontId="30" fillId="0" borderId="26" xfId="0" applyFont="1" applyBorder="1" applyAlignment="1">
      <alignment horizontal="left" vertical="center" wrapText="1"/>
    </xf>
    <xf numFmtId="0" fontId="30" fillId="0" borderId="18" xfId="0" applyFont="1" applyBorder="1" applyAlignment="1">
      <alignment horizontal="left" vertical="center" wrapText="1"/>
    </xf>
    <xf numFmtId="0" fontId="7" fillId="0" borderId="26" xfId="0" applyFont="1" applyBorder="1" applyAlignment="1">
      <alignment horizontal="center" wrapText="1"/>
    </xf>
    <xf numFmtId="0" fontId="52" fillId="2" borderId="1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3" fillId="8" borderId="76" xfId="0" applyFont="1" applyFill="1" applyBorder="1" applyAlignment="1">
      <alignment horizontal="center" vertical="center" wrapText="1"/>
    </xf>
    <xf numFmtId="0" fontId="53" fillId="8" borderId="34" xfId="0" applyFont="1" applyFill="1" applyBorder="1" applyAlignment="1">
      <alignment horizontal="center" vertical="center" wrapText="1"/>
    </xf>
    <xf numFmtId="0" fontId="53" fillId="3" borderId="32" xfId="0" applyFont="1" applyFill="1" applyBorder="1" applyAlignment="1">
      <alignment horizontal="center" vertical="center" wrapText="1"/>
    </xf>
    <xf numFmtId="0" fontId="53" fillId="3" borderId="44" xfId="0" applyFont="1" applyFill="1" applyBorder="1" applyAlignment="1">
      <alignment horizontal="center" vertical="center" wrapText="1"/>
    </xf>
    <xf numFmtId="0" fontId="53" fillId="3" borderId="54" xfId="0" applyFont="1" applyFill="1" applyBorder="1" applyAlignment="1">
      <alignment horizontal="center" vertical="center" wrapText="1"/>
    </xf>
    <xf numFmtId="0" fontId="53" fillId="3" borderId="77" xfId="0" applyFont="1" applyFill="1" applyBorder="1" applyAlignment="1">
      <alignment horizontal="center" vertical="center" wrapText="1"/>
    </xf>
    <xf numFmtId="0" fontId="53" fillId="5" borderId="54" xfId="0" applyFont="1" applyFill="1" applyBorder="1" applyAlignment="1">
      <alignment horizontal="center" vertical="center" wrapText="1"/>
    </xf>
    <xf numFmtId="0" fontId="53" fillId="5" borderId="74" xfId="0" applyFont="1" applyFill="1" applyBorder="1" applyAlignment="1">
      <alignment horizontal="center" vertical="center" wrapText="1"/>
    </xf>
    <xf numFmtId="0" fontId="53" fillId="4" borderId="2" xfId="0" applyFont="1" applyFill="1" applyBorder="1" applyAlignment="1">
      <alignment horizontal="center" vertical="center" wrapText="1"/>
    </xf>
    <xf numFmtId="0" fontId="53" fillId="4" borderId="7" xfId="0" applyFont="1" applyFill="1" applyBorder="1" applyAlignment="1">
      <alignment horizontal="center" vertical="center" wrapText="1"/>
    </xf>
    <xf numFmtId="0" fontId="53" fillId="4" borderId="48" xfId="0" applyFont="1" applyFill="1" applyBorder="1" applyAlignment="1">
      <alignment horizontal="center" vertical="center" wrapText="1"/>
    </xf>
    <xf numFmtId="0" fontId="20" fillId="0" borderId="51" xfId="0" applyFont="1" applyBorder="1" applyAlignment="1">
      <alignment horizontal="left" vertical="top" wrapText="1"/>
    </xf>
    <xf numFmtId="0" fontId="20" fillId="0" borderId="28" xfId="0" applyFont="1" applyBorder="1" applyAlignment="1">
      <alignment horizontal="left" vertical="top" wrapText="1"/>
    </xf>
    <xf numFmtId="0" fontId="47" fillId="0" borderId="26" xfId="0" applyFont="1" applyBorder="1" applyAlignment="1">
      <alignment horizontal="center" wrapText="1"/>
    </xf>
    <xf numFmtId="0" fontId="47" fillId="0" borderId="53" xfId="0" applyFont="1" applyBorder="1" applyAlignment="1">
      <alignment horizontal="center" wrapText="1"/>
    </xf>
    <xf numFmtId="0" fontId="20" fillId="0" borderId="40" xfId="0" applyFont="1" applyBorder="1" applyAlignment="1">
      <alignment horizontal="left" vertical="top" wrapText="1"/>
    </xf>
    <xf numFmtId="0" fontId="20" fillId="0" borderId="0" xfId="0" applyFont="1" applyAlignment="1">
      <alignment horizontal="left" vertical="top" wrapText="1"/>
    </xf>
    <xf numFmtId="0" fontId="4" fillId="3" borderId="3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4" fillId="0" borderId="25" xfId="0" applyFont="1" applyBorder="1" applyAlignment="1">
      <alignment horizontal="left" vertical="center" wrapText="1"/>
    </xf>
    <xf numFmtId="0" fontId="6" fillId="0" borderId="25" xfId="0" applyFont="1" applyBorder="1" applyAlignment="1">
      <alignment horizontal="left" vertical="center" wrapText="1"/>
    </xf>
    <xf numFmtId="0" fontId="6" fillId="0" borderId="52" xfId="0" applyFont="1" applyBorder="1" applyAlignment="1">
      <alignment horizontal="left" vertical="center" wrapText="1"/>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3" xfId="0" applyFont="1" applyBorder="1" applyAlignment="1">
      <alignment horizontal="center" vertical="center" wrapText="1"/>
    </xf>
    <xf numFmtId="0" fontId="20" fillId="0" borderId="27" xfId="0" applyFont="1" applyBorder="1" applyAlignment="1">
      <alignment horizontal="left" vertical="top" wrapText="1"/>
    </xf>
    <xf numFmtId="0" fontId="20" fillId="0" borderId="28" xfId="0" applyFont="1" applyBorder="1" applyAlignment="1">
      <alignment horizontal="left" vertical="top"/>
    </xf>
    <xf numFmtId="0" fontId="73" fillId="8" borderId="0" xfId="0" applyFont="1" applyFill="1" applyAlignment="1">
      <alignment horizontal="center" vertical="center"/>
    </xf>
    <xf numFmtId="0" fontId="5" fillId="0" borderId="11" xfId="0" applyFont="1" applyBorder="1" applyAlignment="1">
      <alignment horizontal="center"/>
    </xf>
    <xf numFmtId="0" fontId="5" fillId="0" borderId="25"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26" xfId="0" applyFont="1" applyBorder="1" applyAlignment="1">
      <alignment horizontal="center"/>
    </xf>
    <xf numFmtId="0" fontId="5" fillId="0" borderId="18" xfId="0" applyFont="1" applyBorder="1" applyAlignment="1">
      <alignment horizontal="center"/>
    </xf>
    <xf numFmtId="0" fontId="65" fillId="0" borderId="9" xfId="0" applyFont="1" applyBorder="1" applyAlignment="1">
      <alignment horizontal="left" vertical="center" wrapText="1"/>
    </xf>
    <xf numFmtId="0" fontId="7" fillId="0" borderId="0" xfId="0" applyFont="1" applyAlignment="1">
      <alignment horizontal="left" vertical="center" wrapText="1"/>
    </xf>
    <xf numFmtId="0" fontId="73" fillId="8" borderId="27" xfId="0" applyFont="1" applyFill="1" applyBorder="1" applyAlignment="1">
      <alignment horizontal="center" vertical="center"/>
    </xf>
    <xf numFmtId="0" fontId="73" fillId="8" borderId="29" xfId="0" applyFont="1" applyFill="1" applyBorder="1" applyAlignment="1">
      <alignment horizontal="center" vertical="center"/>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99FF66"/>
      <color rgb="FF33CC33"/>
      <color rgb="FFFF3300"/>
      <color rgb="FF66FF33"/>
      <color rgb="FFFF6600"/>
      <color rgb="FF00CC00"/>
      <color rgb="FF66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2022</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PAI!$A$8:$A$13</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PAI!$B$8:$B$13</c:f>
              <c:numCache>
                <c:formatCode>General</c:formatCode>
                <c:ptCount val="6"/>
                <c:pt idx="0">
                  <c:v>13</c:v>
                </c:pt>
                <c:pt idx="1">
                  <c:v>16</c:v>
                </c:pt>
                <c:pt idx="2">
                  <c:v>13</c:v>
                </c:pt>
                <c:pt idx="3">
                  <c:v>18</c:v>
                </c:pt>
                <c:pt idx="4">
                  <c:v>11</c:v>
                </c:pt>
                <c:pt idx="5">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0</xdr:col>
      <xdr:colOff>336549</xdr:colOff>
      <xdr:row>17</xdr:row>
      <xdr:rowOff>169861</xdr:rowOff>
    </xdr:from>
    <xdr:to>
      <xdr:col>11</xdr:col>
      <xdr:colOff>1311275</xdr:colOff>
      <xdr:row>37</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41</xdr:row>
      <xdr:rowOff>133349</xdr:rowOff>
    </xdr:from>
    <xdr:to>
      <xdr:col>5</xdr:col>
      <xdr:colOff>522851</xdr:colOff>
      <xdr:row>41</xdr:row>
      <xdr:rowOff>2981326</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19</xdr:col>
      <xdr:colOff>499389</xdr:colOff>
      <xdr:row>0</xdr:row>
      <xdr:rowOff>158750</xdr:rowOff>
    </xdr:from>
    <xdr:to>
      <xdr:col>26</xdr:col>
      <xdr:colOff>199583</xdr:colOff>
      <xdr:row>0</xdr:row>
      <xdr:rowOff>1305214</xdr:rowOff>
    </xdr:to>
    <xdr:pic>
      <xdr:nvPicPr>
        <xdr:cNvPr id="6" name="Imagen 5" descr="Texto, Logotipo&#10;&#10;Descripción generada automáticamente">
          <a:extLst>
            <a:ext uri="{FF2B5EF4-FFF2-40B4-BE49-F238E27FC236}">
              <a16:creationId xmlns:a16="http://schemas.microsoft.com/office/drawing/2014/main" id="{043F3507-4FEB-4326-800A-9CB7814FCE0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5764" b="32388"/>
        <a:stretch/>
      </xdr:blipFill>
      <xdr:spPr>
        <a:xfrm>
          <a:off x="19563821" y="158750"/>
          <a:ext cx="5418369" cy="1140114"/>
        </a:xfrm>
        <a:prstGeom prst="rect">
          <a:avLst/>
        </a:prstGeom>
      </xdr:spPr>
    </xdr:pic>
    <xdr:clientData/>
  </xdr:twoCellAnchor>
  <xdr:twoCellAnchor editAs="oneCell">
    <xdr:from>
      <xdr:col>1</xdr:col>
      <xdr:colOff>109105</xdr:colOff>
      <xdr:row>0</xdr:row>
      <xdr:rowOff>1278082</xdr:rowOff>
    </xdr:from>
    <xdr:to>
      <xdr:col>12</xdr:col>
      <xdr:colOff>352714</xdr:colOff>
      <xdr:row>0</xdr:row>
      <xdr:rowOff>1505054</xdr:rowOff>
    </xdr:to>
    <xdr:pic>
      <xdr:nvPicPr>
        <xdr:cNvPr id="7" name="Imagen 6">
          <a:extLst>
            <a:ext uri="{FF2B5EF4-FFF2-40B4-BE49-F238E27FC236}">
              <a16:creationId xmlns:a16="http://schemas.microsoft.com/office/drawing/2014/main" id="{885DEA33-0CF3-40A6-8C8D-BC7E57C8DBF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flipV="1">
          <a:off x="2259446" y="1278082"/>
          <a:ext cx="10685895" cy="226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13</xdr:col>
      <xdr:colOff>47625</xdr:colOff>
      <xdr:row>0</xdr:row>
      <xdr:rowOff>301625</xdr:rowOff>
    </xdr:from>
    <xdr:to>
      <xdr:col>16</xdr:col>
      <xdr:colOff>0</xdr:colOff>
      <xdr:row>0</xdr:row>
      <xdr:rowOff>1449770</xdr:rowOff>
    </xdr:to>
    <xdr:pic>
      <xdr:nvPicPr>
        <xdr:cNvPr id="4" name="Imagen 3" descr="Texto, Logotipo&#10;&#10;Descripción generada automáticamente">
          <a:extLst>
            <a:ext uri="{FF2B5EF4-FFF2-40B4-BE49-F238E27FC236}">
              <a16:creationId xmlns:a16="http://schemas.microsoft.com/office/drawing/2014/main" id="{CB8BA093-2C02-486E-9253-3A5688FFF5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14843125" y="301625"/>
          <a:ext cx="5492750" cy="1149588"/>
        </a:xfrm>
        <a:prstGeom prst="rect">
          <a:avLst/>
        </a:prstGeom>
      </xdr:spPr>
    </xdr:pic>
    <xdr:clientData/>
  </xdr:twoCellAnchor>
  <xdr:twoCellAnchor editAs="oneCell">
    <xdr:from>
      <xdr:col>1</xdr:col>
      <xdr:colOff>896257</xdr:colOff>
      <xdr:row>0</xdr:row>
      <xdr:rowOff>1349343</xdr:rowOff>
    </xdr:from>
    <xdr:to>
      <xdr:col>4</xdr:col>
      <xdr:colOff>181677</xdr:colOff>
      <xdr:row>0</xdr:row>
      <xdr:rowOff>1485407</xdr:rowOff>
    </xdr:to>
    <xdr:pic>
      <xdr:nvPicPr>
        <xdr:cNvPr id="5" name="Imagen 4">
          <a:extLst>
            <a:ext uri="{FF2B5EF4-FFF2-40B4-BE49-F238E27FC236}">
              <a16:creationId xmlns:a16="http://schemas.microsoft.com/office/drawing/2014/main" id="{E39E23D1-EB47-41BA-81D9-C6EDE37EC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V="1">
          <a:off x="1329212" y="1349343"/>
          <a:ext cx="6057117" cy="1360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2622175</xdr:colOff>
      <xdr:row>0</xdr:row>
      <xdr:rowOff>0</xdr:rowOff>
    </xdr:from>
    <xdr:to>
      <xdr:col>25</xdr:col>
      <xdr:colOff>8438029</xdr:colOff>
      <xdr:row>0</xdr:row>
      <xdr:rowOff>1217210</xdr:rowOff>
    </xdr:to>
    <xdr:pic>
      <xdr:nvPicPr>
        <xdr:cNvPr id="4" name="Imagen 3" descr="Texto, Logotipo&#10;&#10;Descripción generada automáticamente">
          <a:extLst>
            <a:ext uri="{FF2B5EF4-FFF2-40B4-BE49-F238E27FC236}">
              <a16:creationId xmlns:a16="http://schemas.microsoft.com/office/drawing/2014/main" id="{F7E01B2C-0F30-4096-8E48-5647D01914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31578175" y="0"/>
          <a:ext cx="5815854" cy="1217210"/>
        </a:xfrm>
        <a:prstGeom prst="rect">
          <a:avLst/>
        </a:prstGeom>
      </xdr:spPr>
    </xdr:pic>
    <xdr:clientData/>
  </xdr:twoCellAnchor>
  <xdr:twoCellAnchor editAs="oneCell">
    <xdr:from>
      <xdr:col>2</xdr:col>
      <xdr:colOff>209404</xdr:colOff>
      <xdr:row>0</xdr:row>
      <xdr:rowOff>1044628</xdr:rowOff>
    </xdr:from>
    <xdr:to>
      <xdr:col>6</xdr:col>
      <xdr:colOff>238459</xdr:colOff>
      <xdr:row>0</xdr:row>
      <xdr:rowOff>1189583</xdr:rowOff>
    </xdr:to>
    <xdr:pic>
      <xdr:nvPicPr>
        <xdr:cNvPr id="3" name="Imagen 2">
          <a:extLst>
            <a:ext uri="{FF2B5EF4-FFF2-40B4-BE49-F238E27FC236}">
              <a16:creationId xmlns:a16="http://schemas.microsoft.com/office/drawing/2014/main" id="{84A37655-3C76-48D7-A88A-6347BE46FA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V="1">
          <a:off x="1512825" y="1044628"/>
          <a:ext cx="7235135" cy="1513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427666</xdr:colOff>
      <xdr:row>0</xdr:row>
      <xdr:rowOff>47626</xdr:rowOff>
    </xdr:from>
    <xdr:to>
      <xdr:col>13</xdr:col>
      <xdr:colOff>101600</xdr:colOff>
      <xdr:row>0</xdr:row>
      <xdr:rowOff>752475</xdr:rowOff>
    </xdr:to>
    <xdr:pic>
      <xdr:nvPicPr>
        <xdr:cNvPr id="2" name="Imagen 1">
          <a:extLst>
            <a:ext uri="{FF2B5EF4-FFF2-40B4-BE49-F238E27FC236}">
              <a16:creationId xmlns:a16="http://schemas.microsoft.com/office/drawing/2014/main" id="{58FF6EBE-0E50-4E39-907E-894ED3FFA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5266" y="47626"/>
          <a:ext cx="3398209" cy="704849"/>
        </a:xfrm>
        <a:prstGeom prst="rect">
          <a:avLst/>
        </a:prstGeom>
      </xdr:spPr>
    </xdr:pic>
    <xdr:clientData/>
  </xdr:twoCellAnchor>
  <xdr:twoCellAnchor editAs="oneCell">
    <xdr:from>
      <xdr:col>1</xdr:col>
      <xdr:colOff>63500</xdr:colOff>
      <xdr:row>0</xdr:row>
      <xdr:rowOff>876300</xdr:rowOff>
    </xdr:from>
    <xdr:to>
      <xdr:col>5</xdr:col>
      <xdr:colOff>1486189</xdr:colOff>
      <xdr:row>0</xdr:row>
      <xdr:rowOff>996957</xdr:rowOff>
    </xdr:to>
    <xdr:pic>
      <xdr:nvPicPr>
        <xdr:cNvPr id="3" name="Imagen 2">
          <a:extLst>
            <a:ext uri="{FF2B5EF4-FFF2-40B4-BE49-F238E27FC236}">
              <a16:creationId xmlns:a16="http://schemas.microsoft.com/office/drawing/2014/main" id="{69471E89-EAAE-48EB-9A70-9280A4F3E9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9350" y="876300"/>
          <a:ext cx="5623214" cy="1238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0</xdr:row>
      <xdr:rowOff>526070</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1226243</xdr:colOff>
      <xdr:row>19</xdr:row>
      <xdr:rowOff>669978</xdr:rowOff>
    </xdr:from>
    <xdr:to>
      <xdr:col>4</xdr:col>
      <xdr:colOff>5589991</xdr:colOff>
      <xdr:row>20</xdr:row>
      <xdr:rowOff>1402370</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539457" y="26319442"/>
          <a:ext cx="11023991" cy="5930321"/>
        </a:xfrm>
        <a:prstGeom prst="rect">
          <a:avLst/>
        </a:prstGeom>
      </xdr:spPr>
    </xdr:pic>
    <xdr:clientData/>
  </xdr:twoCellAnchor>
  <xdr:twoCellAnchor editAs="oneCell">
    <xdr:from>
      <xdr:col>0</xdr:col>
      <xdr:colOff>3459</xdr:colOff>
      <xdr:row>0</xdr:row>
      <xdr:rowOff>1116639</xdr:rowOff>
    </xdr:from>
    <xdr:to>
      <xdr:col>2</xdr:col>
      <xdr:colOff>4027999</xdr:colOff>
      <xdr:row>0</xdr:row>
      <xdr:rowOff>1245979</xdr:rowOff>
    </xdr:to>
    <xdr:pic>
      <xdr:nvPicPr>
        <xdr:cNvPr id="4" name="Imagen 3">
          <a:extLst>
            <a:ext uri="{FF2B5EF4-FFF2-40B4-BE49-F238E27FC236}">
              <a16:creationId xmlns:a16="http://schemas.microsoft.com/office/drawing/2014/main" id="{4F8C2B0D-6C81-4F9C-95B7-62DEACB462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3459" y="1116639"/>
          <a:ext cx="6334882" cy="126165"/>
        </a:xfrm>
        <a:prstGeom prst="rect">
          <a:avLst/>
        </a:prstGeom>
      </xdr:spPr>
    </xdr:pic>
    <xdr:clientData/>
  </xdr:twoCellAnchor>
  <xdr:twoCellAnchor editAs="oneCell">
    <xdr:from>
      <xdr:col>4</xdr:col>
      <xdr:colOff>4235823</xdr:colOff>
      <xdr:row>0</xdr:row>
      <xdr:rowOff>268941</xdr:rowOff>
    </xdr:from>
    <xdr:to>
      <xdr:col>4</xdr:col>
      <xdr:colOff>8981269</xdr:colOff>
      <xdr:row>0</xdr:row>
      <xdr:rowOff>1211009</xdr:rowOff>
    </xdr:to>
    <xdr:pic>
      <xdr:nvPicPr>
        <xdr:cNvPr id="5" name="Imagen 4">
          <a:extLst>
            <a:ext uri="{FF2B5EF4-FFF2-40B4-BE49-F238E27FC236}">
              <a16:creationId xmlns:a16="http://schemas.microsoft.com/office/drawing/2014/main" id="{F79B3FD8-817A-4088-8EB9-966C72A5D7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79748" y="268941"/>
          <a:ext cx="4748621" cy="938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637090</xdr:rowOff>
    </xdr:from>
    <xdr:to>
      <xdr:col>2</xdr:col>
      <xdr:colOff>111446</xdr:colOff>
      <xdr:row>0</xdr:row>
      <xdr:rowOff>771473</xdr:rowOff>
    </xdr:to>
    <xdr:pic>
      <xdr:nvPicPr>
        <xdr:cNvPr id="2" name="Imagen 1">
          <a:extLst>
            <a:ext uri="{FF2B5EF4-FFF2-40B4-BE49-F238E27FC236}">
              <a16:creationId xmlns:a16="http://schemas.microsoft.com/office/drawing/2014/main" id="{819D3454-6D85-4908-A1B8-FA6A6B6A9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0" y="637090"/>
          <a:ext cx="6045521" cy="134383"/>
        </a:xfrm>
        <a:prstGeom prst="rect">
          <a:avLst/>
        </a:prstGeom>
      </xdr:spPr>
    </xdr:pic>
    <xdr:clientData/>
  </xdr:twoCellAnchor>
  <xdr:twoCellAnchor editAs="oneCell">
    <xdr:from>
      <xdr:col>3</xdr:col>
      <xdr:colOff>961492</xdr:colOff>
      <xdr:row>0</xdr:row>
      <xdr:rowOff>0</xdr:rowOff>
    </xdr:from>
    <xdr:to>
      <xdr:col>3</xdr:col>
      <xdr:colOff>4978401</xdr:colOff>
      <xdr:row>1</xdr:row>
      <xdr:rowOff>20245</xdr:rowOff>
    </xdr:to>
    <xdr:pic>
      <xdr:nvPicPr>
        <xdr:cNvPr id="3" name="Imagen 2">
          <a:extLst>
            <a:ext uri="{FF2B5EF4-FFF2-40B4-BE49-F238E27FC236}">
              <a16:creationId xmlns:a16="http://schemas.microsoft.com/office/drawing/2014/main" id="{5A8DED4F-57EB-4ACD-AA5A-857EE1736F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90842" y="0"/>
          <a:ext cx="4016909" cy="8012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ceficiente.sharepoint.com/:b:/s/PlaneacinDireccinGeneral/EUWpOW_dBuVMopC-nBz8sSoBSD2UlcVNH8s2fJx6FXzUtw?e=ZBbBwU" TargetMode="External"/><Relationship Id="rId18" Type="http://schemas.openxmlformats.org/officeDocument/2006/relationships/hyperlink" Target="https://cceficiente.sharepoint.com/:f:/s/IndicadoresdelPlandeaccinNEGOCIOS/ErmlOgZy6iBNnLl2WRfHns8BxoLBRYxQkGwploqwy62n_w?e=3PuVey" TargetMode="External"/><Relationship Id="rId26" Type="http://schemas.openxmlformats.org/officeDocument/2006/relationships/hyperlink" Target="https://cceficiente.sharepoint.com/:b:/s/ReportePlaneacinEMAE/ERig9rY49FJEk8_Pdl3k13MBBfBlpi7dqlP3oIGIdZTbbQ?e=t44HI0" TargetMode="External"/><Relationship Id="rId3" Type="http://schemas.openxmlformats.org/officeDocument/2006/relationships/hyperlink" Target="https://cceficiente.sharepoint.com/:f:/s/ReportePlaneacin/Ek3iapYGnatNiN-iSfubplcBgZEf1YAhlsMaHrWv9brb1w?e=fQdQu9" TargetMode="External"/><Relationship Id="rId21" Type="http://schemas.openxmlformats.org/officeDocument/2006/relationships/hyperlink" Target="https://cceficiente.sharepoint.com/:b:/s/ReportePlaneacinSubdireccinIDT/EftGz_79Gx5JqqSnu6FhKqABcJ06VXxRKBwhCWLPp0MBNA?e=ZzPxb8" TargetMode="External"/><Relationship Id="rId34" Type="http://schemas.openxmlformats.org/officeDocument/2006/relationships/printerSettings" Target="../printerSettings/printerSettings3.bin"/><Relationship Id="rId7" Type="http://schemas.openxmlformats.org/officeDocument/2006/relationships/hyperlink" Target="https://cceficiente.sharepoint.com/:f:/s/ReportePlaneacinEMAE/En4ssHgSDsdHla_mnke7J_IBcNJTdKM1C2_kVmqyj8gsVg?e=HsNMDW" TargetMode="External"/><Relationship Id="rId12" Type="http://schemas.openxmlformats.org/officeDocument/2006/relationships/hyperlink" Target="https://cceficiente.sharepoint.com/:f:/s/PlaneacinDireccinGeneral/ErxBVEBh4UVBhcm2NpGMCJ0Bs4y0fEvORhcoAqFclALXAg?e=qPhV9M" TargetMode="External"/><Relationship Id="rId17" Type="http://schemas.openxmlformats.org/officeDocument/2006/relationships/hyperlink" Target="https://cceficiente.sharepoint.com/:f:/s/IndicadoresdelPlandeaccinNEGOCIOS/EnSZxnIQ6U9GnBqVhwgWgjoBG8Ic97OBlVxSwGLcjlU0_Q?e=VZVeyb" TargetMode="External"/><Relationship Id="rId25" Type="http://schemas.openxmlformats.org/officeDocument/2006/relationships/hyperlink" Target="https://cceficiente.sharepoint.com/:b:/s/ReportePlaneacin/EUmdLwerTB9Coo8MqN7LVVMBbIpwkcLUnG-p3RFvRIlotQ?e=JbwV5y" TargetMode="External"/><Relationship Id="rId33" Type="http://schemas.openxmlformats.org/officeDocument/2006/relationships/hyperlink" Target="https://cceficiente.sharepoint.com/:f:/s/RAESecretaraGeneral/ElRSCWSJcO1PtX--XUBiEkYB-RBoKckqv3RM5J4oMTcUCA?e=iidue6" TargetMode="External"/><Relationship Id="rId2" Type="http://schemas.openxmlformats.org/officeDocument/2006/relationships/hyperlink" Target="https://cceficiente.sharepoint.com/:f:/s/ReportePlaneacin/ElH6FFb4Cd1OlU_oEems0skBU5qavryDZ79ZO62bnY7R9g?e=vctgZg" TargetMode="External"/><Relationship Id="rId16" Type="http://schemas.openxmlformats.org/officeDocument/2006/relationships/hyperlink" Target="https://cceficiente.sharepoint.com/:b:/s/PlaneacinDireccinGeneral/ERubdpHpcehHqofEP0jp3BsBMkyoMGQF1mIG-zI91l2muw?e=crWArs" TargetMode="External"/><Relationship Id="rId20" Type="http://schemas.openxmlformats.org/officeDocument/2006/relationships/hyperlink" Target="https://cceficiente.sharepoint.com/:b:/s/ReportePlaneacinSubdireccinIDT/EWbwCZ8oSvtAg3oY7MLqEygBPHkS8GdaoWEU8AISiUiVCw?e=Lm3QMo" TargetMode="External"/><Relationship Id="rId29" Type="http://schemas.openxmlformats.org/officeDocument/2006/relationships/hyperlink" Target="https://cceficiente.sharepoint.com/:b:/s/ReportePlaneacin/EalWOE1BzMNNmK9TXeRZ5KgBUV1Ltob9XhgHPEvTiXQ_RA?e=9vcOpk" TargetMode="External"/><Relationship Id="rId1" Type="http://schemas.openxmlformats.org/officeDocument/2006/relationships/hyperlink" Target="https://cceficiente.sharepoint.com/:f:/s/ReportePlaneacin/EsGFBJ_m9T5NlttKvCWgOMUBtWLN25YN_OjFtGVWGOTkqw?e=12ntUx" TargetMode="External"/><Relationship Id="rId6" Type="http://schemas.openxmlformats.org/officeDocument/2006/relationships/hyperlink" Target="https://cceficiente.sharepoint.com/:x:/s/ReportePlaneacinEMAE/EQ0KmYtLXkxKqGhsCClUlTEBPZJuiq_SyqWZ2cA1XKQPkQ?e=AFZMQu" TargetMode="External"/><Relationship Id="rId11" Type="http://schemas.openxmlformats.org/officeDocument/2006/relationships/hyperlink" Target="https://cceficiente.sharepoint.com/:x:/s/RAESecretaraGeneral/EbIrVtwfwLFEqTDF6pUVsLQBgIhROuqef0ohDR5LE-MDJA?e=BGIGWp" TargetMode="External"/><Relationship Id="rId24" Type="http://schemas.openxmlformats.org/officeDocument/2006/relationships/hyperlink" Target="https://cceficiente.sharepoint.com/:x:/s/ReportePlaneacinSubdireccinIDT/EVpgZFlYMpxEvCSgFn6EyXIBjv-8FLuIhlW_7-K1G5JwTQ?e=f7rleM" TargetMode="External"/><Relationship Id="rId32" Type="http://schemas.openxmlformats.org/officeDocument/2006/relationships/hyperlink" Target="https://cceficiente.sharepoint.com/:v:/s/RAESecretaraGeneral/EenRSGYTU6ZNhTux9K1EuJEBs7v_Ocsh0mM5lROC4v7xFw?e=vRihPS" TargetMode="External"/><Relationship Id="rId5" Type="http://schemas.openxmlformats.org/officeDocument/2006/relationships/hyperlink" Target="https://cceficiente.sharepoint.com/:f:/s/ReportePlaneacinEMAE/Ev0BlmISQ7tPl4IiEQuC5RkBGLfQYfp9vAKKpQcd5DpAuQ?e=IAEpEm" TargetMode="External"/><Relationship Id="rId15" Type="http://schemas.openxmlformats.org/officeDocument/2006/relationships/hyperlink" Target="https://cceficiente.sharepoint.com/:x:/s/ReportePlaneacin-Controlinterno/Ed6MVRzI-mRBusiRtWIkpzwBWQc7eb20gHxW810dzLjHlQ?e=hdJ074" TargetMode="External"/><Relationship Id="rId23" Type="http://schemas.openxmlformats.org/officeDocument/2006/relationships/hyperlink" Target="https://cceficiente.sharepoint.com/:b:/s/ReportePlaneacinSubdireccinIDT/EfVs3IVs6MdGrraore694okBhLFPnZIzFRVWwzm3YZt-iA?e=Tmt0Rn" TargetMode="External"/><Relationship Id="rId28" Type="http://schemas.openxmlformats.org/officeDocument/2006/relationships/hyperlink" Target="https://cceficiente.sharepoint.com/:b:/s/ReportePlaneacinSubdireccinIDT/EeEKijsqFMJHsH4xaCSNYkkB0pS82nDO68eXo7NRbyyLJw?e=AzmR6p" TargetMode="External"/><Relationship Id="rId10" Type="http://schemas.openxmlformats.org/officeDocument/2006/relationships/hyperlink" Target="https://cceficiente.sharepoint.com/:f:/s/RAESecretaraGeneral/EqI974PaW0xIsOdEK1ivhUsBl-kHDsqHJOhVimEY9h_FRg?e=TANJ8O" TargetMode="External"/><Relationship Id="rId19" Type="http://schemas.openxmlformats.org/officeDocument/2006/relationships/hyperlink" Target="https://cceficiente.sharepoint.com/:b:/s/ReportePlaneacinSubdireccinIDT/EQtsFWm9NkFAjwsBioELVOwBRndnInIx9FJrP7VpX9Ul2Q?e=APFrPN" TargetMode="External"/><Relationship Id="rId31" Type="http://schemas.openxmlformats.org/officeDocument/2006/relationships/hyperlink" Target="https://cceficiente.sharepoint.com/:b:/s/RAESecretaraGeneral/EVJDLPunX4FErWM4GtcbFt4BM_yjOAI79KUAAuamBDJTQw?e=yw76EQ" TargetMode="External"/><Relationship Id="rId4" Type="http://schemas.openxmlformats.org/officeDocument/2006/relationships/hyperlink" Target="https://cceficiente.sharepoint.com/:f:/s/ReportePlaneacinEMAE/ErtVRVAf09NGs46rFgYsJPcBiqrG7JJKd8k8FYh1Ng6u3w?e=74DePl" TargetMode="External"/><Relationship Id="rId9" Type="http://schemas.openxmlformats.org/officeDocument/2006/relationships/hyperlink" Target="https://cceficiente.sharepoint.com/:b:/s/ReportePlaneacinEMAE/EeVtGKZcG-FKs70buhBksvcBPLOZ-z5GV_gJKyytK7PVig?e=mRTMYZ" TargetMode="External"/><Relationship Id="rId14" Type="http://schemas.openxmlformats.org/officeDocument/2006/relationships/hyperlink" Target="https://cceficiente.sharepoint.com/:b:/s/PlaneacinDireccinGeneral/EZ5PTR6DzW5Ph5AtjReioHQBcSk55bHbgmH5FFXSZcHuag?e=9u7mlX" TargetMode="External"/><Relationship Id="rId22" Type="http://schemas.openxmlformats.org/officeDocument/2006/relationships/hyperlink" Target="https://cceficiente.sharepoint.com/:b:/s/ReportePlaneacinSubdireccinIDT/EdJtt1Z_AVtKkADOsXxSuscBrOblpyDEd8MPeB2akPhsZw?e=hEpkLt" TargetMode="External"/><Relationship Id="rId27" Type="http://schemas.openxmlformats.org/officeDocument/2006/relationships/hyperlink" Target="https://cceficiente.sharepoint.com/:b:/s/IndicadoresdelPlandeaccinNEGOCIOS/EWjjK5LhFyRJnOzkD1XWiksB_uBJEZ_PujrNLvBiXum75A?e=evLF2o" TargetMode="External"/><Relationship Id="rId30" Type="http://schemas.openxmlformats.org/officeDocument/2006/relationships/hyperlink" Target="https://cceficiente.sharepoint.com/:f:/s/ReportePlaneacinSubdireccinIDT/EmiwGyIS4FZBlYalb8_KtK4BEquTtrIuNmlcyqnv8OHLUg?e=Yk0NVb" TargetMode="External"/><Relationship Id="rId35" Type="http://schemas.openxmlformats.org/officeDocument/2006/relationships/drawing" Target="../drawings/drawing3.xml"/><Relationship Id="rId8" Type="http://schemas.openxmlformats.org/officeDocument/2006/relationships/hyperlink" Target="https://cceficiente.sharepoint.com/:f:/s/ReportePlaneacinEMAE/EjSHC3TN5gFNroCEORJpz5gBOYdz4_XZIJ-2d1mt9AH1mA?e=qIJYuo"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B51"/>
  <sheetViews>
    <sheetView tabSelected="1" topLeftCell="B6" zoomScale="60" zoomScaleNormal="60" workbookViewId="0">
      <selection activeCell="D12" sqref="D12"/>
    </sheetView>
  </sheetViews>
  <sheetFormatPr baseColWidth="10" defaultColWidth="9.140625" defaultRowHeight="14.25" x14ac:dyDescent="0.25"/>
  <cols>
    <col min="1" max="1" width="30.7109375" style="25" customWidth="1"/>
    <col min="2" max="2" width="19.42578125" style="25" customWidth="1"/>
    <col min="3" max="3" width="15" style="25" customWidth="1"/>
    <col min="4" max="4" width="11.7109375" style="25" customWidth="1"/>
    <col min="5" max="5" width="13.140625" style="25" customWidth="1"/>
    <col min="6" max="6" width="12.5703125" style="25" customWidth="1"/>
    <col min="7" max="11" width="10.5703125" style="25" customWidth="1"/>
    <col min="12" max="12" width="24.85546875" style="25" customWidth="1"/>
    <col min="13" max="13" width="18.85546875" style="25" customWidth="1"/>
    <col min="14" max="14" width="27.85546875" style="25" customWidth="1"/>
    <col min="15" max="15" width="9.140625" style="25" customWidth="1"/>
    <col min="16" max="17" width="10.28515625" style="25" customWidth="1"/>
    <col min="18" max="18" width="18.28515625" style="25" customWidth="1"/>
    <col min="19" max="20" width="10.5703125" style="25" customWidth="1"/>
    <col min="21" max="21" width="14.28515625" style="25" customWidth="1"/>
    <col min="22" max="23" width="10.5703125" style="25" customWidth="1"/>
    <col min="24" max="24" width="12.42578125" style="25" customWidth="1"/>
    <col min="25" max="25" width="12.7109375" style="25" customWidth="1"/>
    <col min="26" max="26" width="14.5703125" style="25" customWidth="1"/>
    <col min="27" max="27" width="13.7109375" style="25" customWidth="1"/>
    <col min="28" max="28" width="10.42578125" style="25" bestFit="1" customWidth="1"/>
    <col min="29" max="16384" width="9.140625" style="25"/>
  </cols>
  <sheetData>
    <row r="1" spans="1:28" ht="122.45" customHeight="1" thickBot="1" x14ac:dyDescent="0.3">
      <c r="A1" s="148" t="s">
        <v>0</v>
      </c>
      <c r="B1" s="512" t="s">
        <v>1</v>
      </c>
      <c r="C1" s="512"/>
      <c r="D1" s="512"/>
      <c r="E1" s="512"/>
      <c r="F1" s="512"/>
      <c r="G1" s="512"/>
      <c r="H1" s="512"/>
      <c r="I1" s="512"/>
      <c r="J1" s="512"/>
      <c r="K1" s="512"/>
      <c r="L1" s="512"/>
      <c r="M1" s="512"/>
      <c r="N1" s="512"/>
      <c r="O1" s="512"/>
      <c r="P1" s="512"/>
      <c r="Q1" s="512"/>
      <c r="R1" s="512"/>
      <c r="S1" s="500"/>
      <c r="T1" s="500"/>
      <c r="U1" s="500"/>
      <c r="V1" s="500"/>
      <c r="W1" s="500"/>
      <c r="X1" s="500"/>
      <c r="Y1" s="500"/>
      <c r="Z1" s="500"/>
      <c r="AA1" s="501"/>
    </row>
    <row r="2" spans="1:28" ht="59.45" customHeight="1" x14ac:dyDescent="0.25">
      <c r="A2" s="145" t="s">
        <v>2</v>
      </c>
      <c r="B2" s="494" t="s">
        <v>3</v>
      </c>
      <c r="C2" s="495"/>
      <c r="D2" s="495"/>
      <c r="E2" s="495"/>
      <c r="F2" s="495"/>
      <c r="G2" s="495"/>
      <c r="H2" s="495"/>
      <c r="I2" s="495"/>
      <c r="J2" s="495"/>
      <c r="K2" s="495"/>
      <c r="L2" s="495"/>
      <c r="M2" s="495"/>
      <c r="N2" s="495"/>
      <c r="O2" s="495"/>
      <c r="P2" s="495"/>
      <c r="Q2" s="495"/>
      <c r="R2" s="495"/>
      <c r="S2" s="495"/>
      <c r="T2" s="495"/>
      <c r="U2" s="495"/>
      <c r="V2" s="495"/>
      <c r="W2" s="495"/>
      <c r="X2" s="495"/>
      <c r="Y2" s="495"/>
      <c r="Z2" s="495"/>
      <c r="AA2" s="496"/>
    </row>
    <row r="3" spans="1:28" ht="53.25" customHeight="1" x14ac:dyDescent="0.25">
      <c r="A3" s="146" t="s">
        <v>4</v>
      </c>
      <c r="B3" s="497" t="s">
        <v>5</v>
      </c>
      <c r="C3" s="498"/>
      <c r="D3" s="498"/>
      <c r="E3" s="498"/>
      <c r="F3" s="498"/>
      <c r="G3" s="498"/>
      <c r="H3" s="498"/>
      <c r="I3" s="498"/>
      <c r="J3" s="498"/>
      <c r="K3" s="498"/>
      <c r="L3" s="498"/>
      <c r="M3" s="498"/>
      <c r="N3" s="498"/>
      <c r="O3" s="498"/>
      <c r="P3" s="498"/>
      <c r="Q3" s="498"/>
      <c r="R3" s="498"/>
      <c r="S3" s="498"/>
      <c r="T3" s="498"/>
      <c r="U3" s="498"/>
      <c r="V3" s="498"/>
      <c r="W3" s="498"/>
      <c r="X3" s="498"/>
      <c r="Y3" s="498"/>
      <c r="Z3" s="498"/>
      <c r="AA3" s="499"/>
    </row>
    <row r="4" spans="1:28" ht="43.5" customHeight="1" x14ac:dyDescent="0.25">
      <c r="A4" s="147" t="s">
        <v>6</v>
      </c>
      <c r="B4" s="508" t="s">
        <v>7</v>
      </c>
      <c r="C4" s="509"/>
      <c r="D4" s="509"/>
      <c r="E4" s="509"/>
      <c r="F4" s="509"/>
      <c r="G4" s="509"/>
      <c r="H4" s="509"/>
      <c r="I4" s="509"/>
      <c r="J4" s="509"/>
      <c r="K4" s="509"/>
      <c r="L4" s="509"/>
      <c r="M4" s="509"/>
      <c r="N4" s="509"/>
      <c r="O4" s="509"/>
      <c r="P4" s="509"/>
      <c r="Q4" s="509"/>
      <c r="R4" s="509"/>
      <c r="S4" s="509"/>
      <c r="T4" s="509"/>
      <c r="U4" s="509"/>
      <c r="V4" s="509"/>
      <c r="W4" s="509"/>
      <c r="X4" s="509"/>
      <c r="Y4" s="509"/>
      <c r="Z4" s="510"/>
      <c r="AA4" s="511"/>
    </row>
    <row r="5" spans="1:28" ht="14.1" customHeight="1" thickBot="1" x14ac:dyDescent="0.3">
      <c r="A5" s="117"/>
      <c r="B5" s="118"/>
      <c r="C5" s="118"/>
      <c r="D5" s="118"/>
      <c r="E5" s="118"/>
      <c r="F5" s="118"/>
      <c r="G5" s="118"/>
      <c r="H5" s="118"/>
      <c r="I5" s="118"/>
      <c r="J5" s="118"/>
      <c r="K5" s="118"/>
      <c r="L5" s="119"/>
      <c r="M5" s="118"/>
      <c r="N5" s="118"/>
      <c r="O5" s="118"/>
      <c r="P5" s="118"/>
      <c r="Q5" s="118"/>
      <c r="R5" s="118"/>
      <c r="S5" s="118"/>
      <c r="T5" s="118"/>
      <c r="U5" s="118"/>
      <c r="V5" s="118"/>
      <c r="W5" s="118"/>
      <c r="X5" s="118"/>
      <c r="Y5" s="118"/>
      <c r="Z5" s="118"/>
      <c r="AA5" s="118"/>
    </row>
    <row r="6" spans="1:28" ht="14.45" customHeight="1" thickBot="1" x14ac:dyDescent="0.3">
      <c r="A6" s="505" t="s">
        <v>8</v>
      </c>
      <c r="B6" s="506"/>
      <c r="C6" s="506"/>
      <c r="D6" s="506"/>
      <c r="E6" s="506"/>
      <c r="F6" s="506"/>
      <c r="G6" s="506"/>
      <c r="H6" s="506"/>
      <c r="I6" s="506"/>
      <c r="J6" s="506"/>
      <c r="K6" s="506"/>
      <c r="L6" s="507"/>
      <c r="M6" s="118"/>
      <c r="N6" s="505" t="s">
        <v>9</v>
      </c>
      <c r="O6" s="506"/>
      <c r="P6" s="506"/>
      <c r="Q6" s="506"/>
      <c r="R6" s="506"/>
      <c r="S6" s="506"/>
      <c r="T6" s="506"/>
      <c r="U6" s="506"/>
      <c r="V6" s="506"/>
      <c r="W6" s="506"/>
      <c r="X6" s="506"/>
      <c r="Y6" s="506"/>
      <c r="Z6" s="506"/>
      <c r="AA6" s="507"/>
    </row>
    <row r="7" spans="1:28" ht="146.44999999999999" customHeight="1" x14ac:dyDescent="0.25">
      <c r="A7" s="357" t="s">
        <v>10</v>
      </c>
      <c r="B7" s="352" t="s">
        <v>11</v>
      </c>
      <c r="C7" s="353" t="s">
        <v>12</v>
      </c>
      <c r="D7" s="353" t="s">
        <v>13</v>
      </c>
      <c r="E7" s="353" t="s">
        <v>14</v>
      </c>
      <c r="F7" s="353" t="s">
        <v>15</v>
      </c>
      <c r="G7" s="353" t="s">
        <v>16</v>
      </c>
      <c r="H7" s="353" t="s">
        <v>17</v>
      </c>
      <c r="I7" s="353" t="s">
        <v>18</v>
      </c>
      <c r="J7" s="353" t="s">
        <v>19</v>
      </c>
      <c r="K7" s="353" t="s">
        <v>20</v>
      </c>
      <c r="L7" s="358" t="s">
        <v>21</v>
      </c>
      <c r="M7" s="118"/>
      <c r="N7" s="120" t="s">
        <v>10</v>
      </c>
      <c r="O7" s="121" t="s">
        <v>11</v>
      </c>
      <c r="P7" s="122" t="s">
        <v>22</v>
      </c>
      <c r="Q7" s="122" t="s">
        <v>23</v>
      </c>
      <c r="R7" s="122" t="s">
        <v>24</v>
      </c>
      <c r="S7" s="122" t="s">
        <v>25</v>
      </c>
      <c r="T7" s="122" t="s">
        <v>26</v>
      </c>
      <c r="U7" s="122" t="s">
        <v>27</v>
      </c>
      <c r="V7" s="122" t="s">
        <v>28</v>
      </c>
      <c r="W7" s="122" t="s">
        <v>29</v>
      </c>
      <c r="X7" s="122" t="s">
        <v>30</v>
      </c>
      <c r="Y7" s="122" t="s">
        <v>31</v>
      </c>
      <c r="Z7" s="122" t="s">
        <v>32</v>
      </c>
      <c r="AA7" s="122" t="s">
        <v>33</v>
      </c>
    </row>
    <row r="8" spans="1:28" ht="30" customHeight="1" x14ac:dyDescent="0.25">
      <c r="A8" s="123" t="s">
        <v>34</v>
      </c>
      <c r="B8" s="124">
        <v>13</v>
      </c>
      <c r="C8" s="354">
        <v>0.1</v>
      </c>
      <c r="D8" s="355">
        <f>'Seguimiento PAI'!N92</f>
        <v>0.31474358974358979</v>
      </c>
      <c r="E8" s="355">
        <f>'Seguimiento PAI'!O92</f>
        <v>0.80448717948717963</v>
      </c>
      <c r="F8" s="355">
        <f>'Seguimiento PAI'!P92</f>
        <v>0.94423076923076921</v>
      </c>
      <c r="G8" s="355">
        <f>'Seguimiento PAI'!Q92</f>
        <v>1</v>
      </c>
      <c r="H8" s="354">
        <f t="shared" ref="H8:H13" si="0">Q8*C8</f>
        <v>2.8974358974358978E-2</v>
      </c>
      <c r="I8" s="355">
        <f t="shared" ref="I8:I13" si="1">T8*C8</f>
        <v>2.8974358974358978E-2</v>
      </c>
      <c r="J8" s="354">
        <f t="shared" ref="J8:J13" si="2">W8*C8</f>
        <v>2.8974358974358978E-2</v>
      </c>
      <c r="K8" s="356">
        <f t="shared" ref="K8:K13" si="3">Z8*C8</f>
        <v>2.8974358974358978E-2</v>
      </c>
      <c r="L8" s="359" t="s">
        <v>35</v>
      </c>
      <c r="M8" s="118"/>
      <c r="N8" s="123" t="s">
        <v>34</v>
      </c>
      <c r="O8" s="124">
        <v>0</v>
      </c>
      <c r="P8" s="125">
        <f t="shared" ref="P8:P13" si="4">D8</f>
        <v>0.31474358974358979</v>
      </c>
      <c r="Q8" s="125">
        <f>'Seguimiento PAI'!V92</f>
        <v>0.28974358974358977</v>
      </c>
      <c r="R8" s="126">
        <f>Q8/P8</f>
        <v>0.92057026476578407</v>
      </c>
      <c r="S8" s="127">
        <f t="shared" ref="S8:S13" si="5">E8</f>
        <v>0.80448717948717963</v>
      </c>
      <c r="T8" s="127">
        <f>'Seguimiento PAI'!W92</f>
        <v>0.28974358974358977</v>
      </c>
      <c r="U8" s="126">
        <f>T8/S8</f>
        <v>0.36015936254980074</v>
      </c>
      <c r="V8" s="127">
        <f t="shared" ref="V8:V13" si="6">F8</f>
        <v>0.94423076923076921</v>
      </c>
      <c r="W8" s="127">
        <f>'Seguimiento PAI'!X92</f>
        <v>0.28974358974358977</v>
      </c>
      <c r="X8" s="126">
        <f>W8/V8</f>
        <v>0.3068567549219281</v>
      </c>
      <c r="Y8" s="128">
        <f t="shared" ref="Y8:Y13" si="7">G8</f>
        <v>1</v>
      </c>
      <c r="Z8" s="128">
        <f>'Seguimiento PAI'!Y92</f>
        <v>0.28974358974358977</v>
      </c>
      <c r="AA8" s="126">
        <f>Z8/Y8</f>
        <v>0.28974358974358977</v>
      </c>
      <c r="AB8" s="110"/>
    </row>
    <row r="9" spans="1:28" ht="41.45" customHeight="1" x14ac:dyDescent="0.25">
      <c r="A9" s="123" t="s">
        <v>36</v>
      </c>
      <c r="B9" s="124">
        <v>16</v>
      </c>
      <c r="C9" s="354">
        <v>0.2</v>
      </c>
      <c r="D9" s="355">
        <f>'Seguimiento PAI'!N34</f>
        <v>0.15916666666666668</v>
      </c>
      <c r="E9" s="355">
        <f>'Seguimiento PAI'!O34</f>
        <v>0.63333333333333341</v>
      </c>
      <c r="F9" s="355">
        <f>'Seguimiento PAI'!P34</f>
        <v>0.8025000000000001</v>
      </c>
      <c r="G9" s="355">
        <f>'Seguimiento PAI'!Q34</f>
        <v>1.0000000000000002</v>
      </c>
      <c r="H9" s="354">
        <f t="shared" si="0"/>
        <v>3.1833333333333338E-2</v>
      </c>
      <c r="I9" s="355">
        <f t="shared" si="1"/>
        <v>3.1833333333333338E-2</v>
      </c>
      <c r="J9" s="354">
        <f t="shared" si="2"/>
        <v>3.1833333333333338E-2</v>
      </c>
      <c r="K9" s="356">
        <f t="shared" si="3"/>
        <v>3.1833333333333338E-2</v>
      </c>
      <c r="L9" s="359" t="s">
        <v>35</v>
      </c>
      <c r="M9" s="118"/>
      <c r="N9" s="123" t="s">
        <v>36</v>
      </c>
      <c r="O9" s="124">
        <v>0</v>
      </c>
      <c r="P9" s="125">
        <f t="shared" si="4"/>
        <v>0.15916666666666668</v>
      </c>
      <c r="Q9" s="125">
        <f>'Seguimiento PAI'!V34</f>
        <v>0.15916666666666668</v>
      </c>
      <c r="R9" s="126">
        <f t="shared" ref="R9:R13" si="8">Q9/P9</f>
        <v>1</v>
      </c>
      <c r="S9" s="127">
        <f t="shared" si="5"/>
        <v>0.63333333333333341</v>
      </c>
      <c r="T9" s="127">
        <f>'Seguimiento PAI'!W34</f>
        <v>0.15916666666666668</v>
      </c>
      <c r="U9" s="126">
        <f t="shared" ref="U9:U13" si="9">T9/S9</f>
        <v>0.25131578947368421</v>
      </c>
      <c r="V9" s="127">
        <f t="shared" si="6"/>
        <v>0.8025000000000001</v>
      </c>
      <c r="W9" s="127">
        <f>'Seguimiento PAI'!X34</f>
        <v>0.15916666666666668</v>
      </c>
      <c r="X9" s="126">
        <f t="shared" ref="X9:X13" si="10">W9/V9</f>
        <v>0.19833852544132916</v>
      </c>
      <c r="Y9" s="128">
        <f t="shared" si="7"/>
        <v>1.0000000000000002</v>
      </c>
      <c r="Z9" s="128">
        <f>'Seguimiento PAI'!Y34</f>
        <v>0.15916666666666668</v>
      </c>
      <c r="AA9" s="126">
        <f t="shared" ref="AA9:AA13" si="11">Z9/Y9</f>
        <v>0.15916666666666665</v>
      </c>
      <c r="AB9" s="110"/>
    </row>
    <row r="10" spans="1:28" ht="30" customHeight="1" x14ac:dyDescent="0.25">
      <c r="A10" s="123" t="s">
        <v>37</v>
      </c>
      <c r="B10" s="124">
        <v>13</v>
      </c>
      <c r="C10" s="354">
        <v>0.2</v>
      </c>
      <c r="D10" s="355">
        <f>'Seguimiento PAI'!N17</f>
        <v>4.1666666666666671E-2</v>
      </c>
      <c r="E10" s="355">
        <f>'Seguimiento PAI'!O17</f>
        <v>0.35249999999999998</v>
      </c>
      <c r="F10" s="355">
        <f>'Seguimiento PAI'!P17</f>
        <v>0.56583333333333341</v>
      </c>
      <c r="G10" s="355">
        <f>'Seguimiento PAI'!Q17</f>
        <v>1.0000000000000002</v>
      </c>
      <c r="H10" s="354">
        <f t="shared" si="0"/>
        <v>8.333333333333335E-3</v>
      </c>
      <c r="I10" s="355">
        <f t="shared" si="1"/>
        <v>8.333333333333335E-3</v>
      </c>
      <c r="J10" s="354">
        <f t="shared" si="2"/>
        <v>8.333333333333335E-3</v>
      </c>
      <c r="K10" s="356">
        <f t="shared" si="3"/>
        <v>8.333333333333335E-3</v>
      </c>
      <c r="L10" s="359" t="s">
        <v>35</v>
      </c>
      <c r="M10" s="118"/>
      <c r="N10" s="123" t="s">
        <v>37</v>
      </c>
      <c r="O10" s="124">
        <v>0</v>
      </c>
      <c r="P10" s="125">
        <f t="shared" si="4"/>
        <v>4.1666666666666671E-2</v>
      </c>
      <c r="Q10" s="125">
        <f>'Seguimiento PAI'!V17</f>
        <v>4.1666666666666671E-2</v>
      </c>
      <c r="R10" s="126">
        <f t="shared" si="8"/>
        <v>1</v>
      </c>
      <c r="S10" s="127">
        <f t="shared" si="5"/>
        <v>0.35249999999999998</v>
      </c>
      <c r="T10" s="127">
        <f>'Seguimiento PAI'!W17</f>
        <v>4.1666666666666671E-2</v>
      </c>
      <c r="U10" s="126">
        <f t="shared" si="9"/>
        <v>0.11820330969267141</v>
      </c>
      <c r="V10" s="127">
        <f t="shared" si="6"/>
        <v>0.56583333333333341</v>
      </c>
      <c r="W10" s="127">
        <f>'Seguimiento PAI'!X17</f>
        <v>4.1666666666666671E-2</v>
      </c>
      <c r="X10" s="126">
        <f t="shared" si="10"/>
        <v>7.3637702503681887E-2</v>
      </c>
      <c r="Y10" s="128">
        <f t="shared" si="7"/>
        <v>1.0000000000000002</v>
      </c>
      <c r="Z10" s="128">
        <f>'Seguimiento PAI'!Y17</f>
        <v>4.1666666666666671E-2</v>
      </c>
      <c r="AA10" s="126">
        <f t="shared" si="11"/>
        <v>4.1666666666666664E-2</v>
      </c>
    </row>
    <row r="11" spans="1:28" ht="30" customHeight="1" x14ac:dyDescent="0.25">
      <c r="A11" s="123" t="s">
        <v>38</v>
      </c>
      <c r="B11" s="124">
        <v>18</v>
      </c>
      <c r="C11" s="354">
        <v>0.2</v>
      </c>
      <c r="D11" s="355">
        <f>'Seguimiento PAI'!N65</f>
        <v>0.24791666666666662</v>
      </c>
      <c r="E11" s="355">
        <f>'Seguimiento PAI'!O65</f>
        <v>0.51508333333333356</v>
      </c>
      <c r="F11" s="355">
        <f>'Seguimiento PAI'!P65</f>
        <v>0.75975000000000004</v>
      </c>
      <c r="G11" s="355">
        <f>'Seguimiento PAI'!Q65</f>
        <v>0.99800000000000044</v>
      </c>
      <c r="H11" s="354">
        <f t="shared" si="0"/>
        <v>4.9583333333333326E-2</v>
      </c>
      <c r="I11" s="355">
        <f t="shared" si="1"/>
        <v>4.9583333333333326E-2</v>
      </c>
      <c r="J11" s="354">
        <f t="shared" si="2"/>
        <v>4.9583333333333326E-2</v>
      </c>
      <c r="K11" s="356">
        <f t="shared" si="3"/>
        <v>4.9583333333333326E-2</v>
      </c>
      <c r="L11" s="359" t="s">
        <v>35</v>
      </c>
      <c r="M11" s="118"/>
      <c r="N11" s="123" t="s">
        <v>38</v>
      </c>
      <c r="O11" s="124">
        <v>0</v>
      </c>
      <c r="P11" s="125">
        <f t="shared" si="4"/>
        <v>0.24791666666666662</v>
      </c>
      <c r="Q11" s="125">
        <f>'Seguimiento PAI'!V65</f>
        <v>0.24791666666666662</v>
      </c>
      <c r="R11" s="126">
        <f t="shared" si="8"/>
        <v>1</v>
      </c>
      <c r="S11" s="127">
        <f t="shared" si="5"/>
        <v>0.51508333333333356</v>
      </c>
      <c r="T11" s="127">
        <f>'Seguimiento PAI'!W65</f>
        <v>0.24791666666666662</v>
      </c>
      <c r="U11" s="126">
        <f t="shared" si="9"/>
        <v>0.48131370328425793</v>
      </c>
      <c r="V11" s="127">
        <f t="shared" si="6"/>
        <v>0.75975000000000004</v>
      </c>
      <c r="W11" s="127">
        <f>'Seguimiento PAI'!X65</f>
        <v>0.24791666666666662</v>
      </c>
      <c r="X11" s="126">
        <f t="shared" si="10"/>
        <v>0.32631348031150592</v>
      </c>
      <c r="Y11" s="128">
        <f t="shared" si="7"/>
        <v>0.99800000000000044</v>
      </c>
      <c r="Z11" s="128">
        <f>'Seguimiento PAI'!Y65</f>
        <v>0.24791666666666662</v>
      </c>
      <c r="AA11" s="126">
        <f t="shared" si="11"/>
        <v>0.24841349365397447</v>
      </c>
      <c r="AB11" s="105"/>
    </row>
    <row r="12" spans="1:28" ht="30" customHeight="1" x14ac:dyDescent="0.25">
      <c r="A12" s="123" t="s">
        <v>39</v>
      </c>
      <c r="B12" s="124">
        <v>11</v>
      </c>
      <c r="C12" s="354">
        <v>0.2</v>
      </c>
      <c r="D12" s="355">
        <f>'Seguimiento PAI'!N46</f>
        <v>0.23235119047619049</v>
      </c>
      <c r="E12" s="355">
        <f>'Seguimiento PAI'!O46</f>
        <v>0.55327380952380956</v>
      </c>
      <c r="F12" s="355">
        <f>'Seguimiento PAI'!P46</f>
        <v>0.91562500000000002</v>
      </c>
      <c r="G12" s="355">
        <f>'Seguimiento PAI'!Q46</f>
        <v>1.0000000000000002</v>
      </c>
      <c r="H12" s="354">
        <f t="shared" si="0"/>
        <v>3.8595238095238099E-2</v>
      </c>
      <c r="I12" s="355">
        <f t="shared" si="1"/>
        <v>3.8595238095238099E-2</v>
      </c>
      <c r="J12" s="354">
        <f t="shared" si="2"/>
        <v>3.8595238095238099E-2</v>
      </c>
      <c r="K12" s="356">
        <f t="shared" si="3"/>
        <v>3.8595238095238099E-2</v>
      </c>
      <c r="L12" s="359" t="s">
        <v>35</v>
      </c>
      <c r="M12" s="118"/>
      <c r="N12" s="123" t="s">
        <v>39</v>
      </c>
      <c r="O12" s="124">
        <v>0</v>
      </c>
      <c r="P12" s="125">
        <f t="shared" si="4"/>
        <v>0.23235119047619049</v>
      </c>
      <c r="Q12" s="125">
        <f>'Seguimiento PAI'!V46</f>
        <v>0.1929761904761905</v>
      </c>
      <c r="R12" s="126">
        <f t="shared" si="8"/>
        <v>0.83053669783527606</v>
      </c>
      <c r="S12" s="127">
        <f t="shared" si="5"/>
        <v>0.55327380952380956</v>
      </c>
      <c r="T12" s="127">
        <f>'Seguimiento PAI'!W46</f>
        <v>0.1929761904761905</v>
      </c>
      <c r="U12" s="126">
        <f t="shared" si="9"/>
        <v>0.34878967186659493</v>
      </c>
      <c r="V12" s="127">
        <f t="shared" si="6"/>
        <v>0.91562500000000002</v>
      </c>
      <c r="W12" s="127">
        <f>'Seguimiento PAI'!X46</f>
        <v>0.1929761904761905</v>
      </c>
      <c r="X12" s="126">
        <f t="shared" si="10"/>
        <v>0.21075897935966198</v>
      </c>
      <c r="Y12" s="128">
        <f t="shared" si="7"/>
        <v>1.0000000000000002</v>
      </c>
      <c r="Z12" s="128">
        <f>'Seguimiento PAI'!Y46</f>
        <v>0.1929761904761905</v>
      </c>
      <c r="AA12" s="126">
        <f t="shared" si="11"/>
        <v>0.19297619047619044</v>
      </c>
    </row>
    <row r="13" spans="1:28" ht="30" customHeight="1" thickBot="1" x14ac:dyDescent="0.3">
      <c r="A13" s="129" t="s">
        <v>40</v>
      </c>
      <c r="B13" s="360">
        <v>12</v>
      </c>
      <c r="C13" s="361">
        <v>0.1</v>
      </c>
      <c r="D13" s="362">
        <f>'Seguimiento PAI'!N78</f>
        <v>0.19999999999999998</v>
      </c>
      <c r="E13" s="362">
        <f>'Seguimiento PAI'!O78</f>
        <v>0.70000000000000007</v>
      </c>
      <c r="F13" s="362">
        <f>'Seguimiento PAI'!P78</f>
        <v>0.77500000000000013</v>
      </c>
      <c r="G13" s="362">
        <f>'Seguimiento PAI'!Q78</f>
        <v>1</v>
      </c>
      <c r="H13" s="361">
        <f t="shared" si="0"/>
        <v>0.02</v>
      </c>
      <c r="I13" s="362">
        <f t="shared" si="1"/>
        <v>0.02</v>
      </c>
      <c r="J13" s="361">
        <f t="shared" si="2"/>
        <v>0.02</v>
      </c>
      <c r="K13" s="363">
        <f t="shared" si="3"/>
        <v>0.02</v>
      </c>
      <c r="L13" s="364" t="s">
        <v>35</v>
      </c>
      <c r="M13" s="118"/>
      <c r="N13" s="129" t="s">
        <v>40</v>
      </c>
      <c r="O13" s="124">
        <v>0</v>
      </c>
      <c r="P13" s="125">
        <f t="shared" si="4"/>
        <v>0.19999999999999998</v>
      </c>
      <c r="Q13" s="130">
        <f>'Seguimiento PAI'!V78</f>
        <v>0.19999999999999998</v>
      </c>
      <c r="R13" s="126">
        <f t="shared" si="8"/>
        <v>1</v>
      </c>
      <c r="S13" s="127">
        <f t="shared" si="5"/>
        <v>0.70000000000000007</v>
      </c>
      <c r="T13" s="131">
        <f>'Seguimiento PAI'!W78</f>
        <v>0.19999999999999998</v>
      </c>
      <c r="U13" s="126">
        <f t="shared" si="9"/>
        <v>0.28571428571428564</v>
      </c>
      <c r="V13" s="127">
        <f t="shared" si="6"/>
        <v>0.77500000000000013</v>
      </c>
      <c r="W13" s="131">
        <f>'Seguimiento PAI'!X78</f>
        <v>0.19999999999999998</v>
      </c>
      <c r="X13" s="126">
        <f t="shared" si="10"/>
        <v>0.2580645161290322</v>
      </c>
      <c r="Y13" s="128">
        <f t="shared" si="7"/>
        <v>1</v>
      </c>
      <c r="Z13" s="132">
        <f>'Seguimiento PAI'!Y78</f>
        <v>0.19999999999999998</v>
      </c>
      <c r="AA13" s="126">
        <f t="shared" si="11"/>
        <v>0.19999999999999998</v>
      </c>
    </row>
    <row r="14" spans="1:28" ht="22.5" thickTop="1" thickBot="1" x14ac:dyDescent="0.3">
      <c r="A14" s="133" t="s">
        <v>41</v>
      </c>
      <c r="B14" s="134">
        <f>SUM(B8:B13)</f>
        <v>83</v>
      </c>
      <c r="C14" s="135">
        <f>SUM(C8:C13)</f>
        <v>0.99999999999999989</v>
      </c>
      <c r="D14" s="136"/>
      <c r="E14" s="136"/>
      <c r="F14" s="136"/>
      <c r="G14" s="136"/>
      <c r="H14" s="136"/>
      <c r="I14" s="136"/>
      <c r="J14" s="136"/>
      <c r="K14" s="136"/>
      <c r="L14" s="137" t="s">
        <v>35</v>
      </c>
      <c r="M14" s="118"/>
      <c r="N14" s="129" t="s">
        <v>775</v>
      </c>
      <c r="O14" s="134"/>
      <c r="P14" s="138">
        <f>AVERAGE(P8:P13)</f>
        <v>0.19930746336996338</v>
      </c>
      <c r="Q14" s="138">
        <f>AVERAGE(Q8:Q13)</f>
        <v>0.18857829670329673</v>
      </c>
      <c r="R14" s="477">
        <f>AVERAGE(R8:R13)</f>
        <v>0.95851782710017674</v>
      </c>
      <c r="S14" s="140"/>
      <c r="T14" s="140"/>
      <c r="U14" s="140"/>
      <c r="V14" s="140"/>
      <c r="W14" s="140"/>
      <c r="X14" s="140"/>
      <c r="Y14" s="139"/>
      <c r="Z14" s="141"/>
      <c r="AA14" s="142"/>
    </row>
    <row r="15" spans="1:28" ht="15" thickBot="1" x14ac:dyDescent="0.3">
      <c r="A15" s="117"/>
      <c r="B15" s="118"/>
      <c r="C15" s="118"/>
      <c r="D15" s="118"/>
      <c r="E15" s="118"/>
      <c r="F15" s="143"/>
      <c r="G15" s="118"/>
      <c r="H15" s="118"/>
      <c r="I15" s="118"/>
      <c r="J15" s="118"/>
      <c r="K15" s="118"/>
      <c r="L15" s="119"/>
      <c r="M15" s="118"/>
      <c r="N15" s="118"/>
      <c r="O15" s="118"/>
      <c r="P15" s="118"/>
      <c r="Q15" s="118"/>
      <c r="R15" s="118"/>
      <c r="S15" s="118"/>
      <c r="T15" s="118"/>
      <c r="U15" s="118"/>
      <c r="V15" s="118"/>
      <c r="W15" s="118"/>
      <c r="X15" s="118"/>
      <c r="Y15" s="118"/>
      <c r="Z15" s="118"/>
      <c r="AA15" s="118"/>
    </row>
    <row r="16" spans="1:28" ht="15" customHeight="1" thickBot="1" x14ac:dyDescent="0.3">
      <c r="A16" s="502" t="s">
        <v>42</v>
      </c>
      <c r="B16" s="503"/>
      <c r="C16" s="503"/>
      <c r="D16" s="503"/>
      <c r="E16" s="503"/>
      <c r="F16" s="503"/>
      <c r="G16" s="503"/>
      <c r="H16" s="503"/>
      <c r="I16" s="503"/>
      <c r="J16" s="503"/>
      <c r="K16" s="503"/>
      <c r="L16" s="504"/>
      <c r="M16" s="118"/>
      <c r="N16" s="502" t="s">
        <v>43</v>
      </c>
      <c r="O16" s="503"/>
      <c r="P16" s="503"/>
      <c r="Q16" s="503"/>
      <c r="R16" s="503"/>
      <c r="S16" s="503"/>
      <c r="T16" s="503"/>
      <c r="U16" s="503"/>
      <c r="V16" s="503"/>
      <c r="W16" s="503"/>
      <c r="X16" s="503"/>
      <c r="Y16" s="503"/>
      <c r="Z16" s="503"/>
      <c r="AA16" s="504"/>
    </row>
    <row r="17" spans="1:27" ht="14.45" customHeight="1" x14ac:dyDescent="0.25">
      <c r="A17" s="519"/>
      <c r="B17" s="520"/>
      <c r="C17" s="520"/>
      <c r="D17" s="520"/>
      <c r="E17" s="520"/>
      <c r="F17" s="520"/>
      <c r="G17" s="520"/>
      <c r="H17" s="520"/>
      <c r="I17" s="520"/>
      <c r="J17" s="520"/>
      <c r="K17" s="520"/>
      <c r="L17" s="521"/>
      <c r="M17" s="144"/>
      <c r="N17" s="528" t="s">
        <v>44</v>
      </c>
      <c r="O17" s="529"/>
      <c r="P17" s="529"/>
      <c r="Q17" s="529"/>
      <c r="R17" s="529"/>
      <c r="S17" s="529"/>
      <c r="T17" s="529"/>
      <c r="U17" s="529"/>
      <c r="V17" s="529"/>
      <c r="W17" s="529"/>
      <c r="X17" s="529"/>
      <c r="Y17" s="529"/>
      <c r="Z17" s="529"/>
      <c r="AA17" s="530"/>
    </row>
    <row r="18" spans="1:27" x14ac:dyDescent="0.25">
      <c r="A18" s="522"/>
      <c r="B18" s="523"/>
      <c r="C18" s="523"/>
      <c r="D18" s="523"/>
      <c r="E18" s="523"/>
      <c r="F18" s="523"/>
      <c r="G18" s="523"/>
      <c r="H18" s="523"/>
      <c r="I18" s="523"/>
      <c r="J18" s="523"/>
      <c r="K18" s="523"/>
      <c r="L18" s="524"/>
      <c r="M18" s="144"/>
      <c r="N18" s="531"/>
      <c r="O18" s="532"/>
      <c r="P18" s="532"/>
      <c r="Q18" s="532"/>
      <c r="R18" s="532"/>
      <c r="S18" s="532"/>
      <c r="T18" s="532"/>
      <c r="U18" s="532"/>
      <c r="V18" s="532"/>
      <c r="W18" s="532"/>
      <c r="X18" s="532"/>
      <c r="Y18" s="532"/>
      <c r="Z18" s="532"/>
      <c r="AA18" s="533"/>
    </row>
    <row r="19" spans="1:27" x14ac:dyDescent="0.25">
      <c r="A19" s="522"/>
      <c r="B19" s="523"/>
      <c r="C19" s="523"/>
      <c r="D19" s="523"/>
      <c r="E19" s="523"/>
      <c r="F19" s="523"/>
      <c r="G19" s="523"/>
      <c r="H19" s="523"/>
      <c r="I19" s="523"/>
      <c r="J19" s="523"/>
      <c r="K19" s="523"/>
      <c r="L19" s="524"/>
      <c r="M19" s="144"/>
      <c r="N19" s="531"/>
      <c r="O19" s="532"/>
      <c r="P19" s="532"/>
      <c r="Q19" s="532"/>
      <c r="R19" s="532"/>
      <c r="S19" s="532"/>
      <c r="T19" s="532"/>
      <c r="U19" s="532"/>
      <c r="V19" s="532"/>
      <c r="W19" s="532"/>
      <c r="X19" s="532"/>
      <c r="Y19" s="532"/>
      <c r="Z19" s="532"/>
      <c r="AA19" s="533"/>
    </row>
    <row r="20" spans="1:27" x14ac:dyDescent="0.25">
      <c r="A20" s="522"/>
      <c r="B20" s="523"/>
      <c r="C20" s="523"/>
      <c r="D20" s="523"/>
      <c r="E20" s="523"/>
      <c r="F20" s="523"/>
      <c r="G20" s="523"/>
      <c r="H20" s="523"/>
      <c r="I20" s="523"/>
      <c r="J20" s="523"/>
      <c r="K20" s="523"/>
      <c r="L20" s="524"/>
      <c r="M20" s="144"/>
      <c r="N20" s="531"/>
      <c r="O20" s="532"/>
      <c r="P20" s="532"/>
      <c r="Q20" s="532"/>
      <c r="R20" s="532"/>
      <c r="S20" s="532"/>
      <c r="T20" s="532"/>
      <c r="U20" s="532"/>
      <c r="V20" s="532"/>
      <c r="W20" s="532"/>
      <c r="X20" s="532"/>
      <c r="Y20" s="532"/>
      <c r="Z20" s="532"/>
      <c r="AA20" s="533"/>
    </row>
    <row r="21" spans="1:27" x14ac:dyDescent="0.25">
      <c r="A21" s="522"/>
      <c r="B21" s="523"/>
      <c r="C21" s="523"/>
      <c r="D21" s="523"/>
      <c r="E21" s="523"/>
      <c r="F21" s="523"/>
      <c r="G21" s="523"/>
      <c r="H21" s="523"/>
      <c r="I21" s="523"/>
      <c r="J21" s="523"/>
      <c r="K21" s="523"/>
      <c r="L21" s="524"/>
      <c r="M21" s="144"/>
      <c r="N21" s="531"/>
      <c r="O21" s="532"/>
      <c r="P21" s="532"/>
      <c r="Q21" s="532"/>
      <c r="R21" s="532"/>
      <c r="S21" s="532"/>
      <c r="T21" s="532"/>
      <c r="U21" s="532"/>
      <c r="V21" s="532"/>
      <c r="W21" s="532"/>
      <c r="X21" s="532"/>
      <c r="Y21" s="532"/>
      <c r="Z21" s="532"/>
      <c r="AA21" s="533"/>
    </row>
    <row r="22" spans="1:27" x14ac:dyDescent="0.25">
      <c r="A22" s="522"/>
      <c r="B22" s="523"/>
      <c r="C22" s="523"/>
      <c r="D22" s="523"/>
      <c r="E22" s="523"/>
      <c r="F22" s="523"/>
      <c r="G22" s="523"/>
      <c r="H22" s="523"/>
      <c r="I22" s="523"/>
      <c r="J22" s="523"/>
      <c r="K22" s="523"/>
      <c r="L22" s="524"/>
      <c r="M22" s="144"/>
      <c r="N22" s="531"/>
      <c r="O22" s="532"/>
      <c r="P22" s="532"/>
      <c r="Q22" s="532"/>
      <c r="R22" s="532"/>
      <c r="S22" s="532"/>
      <c r="T22" s="532"/>
      <c r="U22" s="532"/>
      <c r="V22" s="532"/>
      <c r="W22" s="532"/>
      <c r="X22" s="532"/>
      <c r="Y22" s="532"/>
      <c r="Z22" s="532"/>
      <c r="AA22" s="533"/>
    </row>
    <row r="23" spans="1:27" x14ac:dyDescent="0.25">
      <c r="A23" s="522"/>
      <c r="B23" s="523"/>
      <c r="C23" s="523"/>
      <c r="D23" s="523"/>
      <c r="E23" s="523"/>
      <c r="F23" s="523"/>
      <c r="G23" s="523"/>
      <c r="H23" s="523"/>
      <c r="I23" s="523"/>
      <c r="J23" s="523"/>
      <c r="K23" s="523"/>
      <c r="L23" s="524"/>
      <c r="M23" s="144"/>
      <c r="N23" s="531"/>
      <c r="O23" s="532"/>
      <c r="P23" s="532"/>
      <c r="Q23" s="532"/>
      <c r="R23" s="532"/>
      <c r="S23" s="532"/>
      <c r="T23" s="532"/>
      <c r="U23" s="532"/>
      <c r="V23" s="532"/>
      <c r="W23" s="532"/>
      <c r="X23" s="532"/>
      <c r="Y23" s="532"/>
      <c r="Z23" s="532"/>
      <c r="AA23" s="533"/>
    </row>
    <row r="24" spans="1:27" x14ac:dyDescent="0.25">
      <c r="A24" s="522"/>
      <c r="B24" s="523"/>
      <c r="C24" s="523"/>
      <c r="D24" s="523"/>
      <c r="E24" s="523"/>
      <c r="F24" s="523"/>
      <c r="G24" s="523"/>
      <c r="H24" s="523"/>
      <c r="I24" s="523"/>
      <c r="J24" s="523"/>
      <c r="K24" s="523"/>
      <c r="L24" s="524"/>
      <c r="M24" s="144"/>
      <c r="N24" s="531"/>
      <c r="O24" s="532"/>
      <c r="P24" s="532"/>
      <c r="Q24" s="532"/>
      <c r="R24" s="532"/>
      <c r="S24" s="532"/>
      <c r="T24" s="532"/>
      <c r="U24" s="532"/>
      <c r="V24" s="532"/>
      <c r="W24" s="532"/>
      <c r="X24" s="532"/>
      <c r="Y24" s="532"/>
      <c r="Z24" s="532"/>
      <c r="AA24" s="533"/>
    </row>
    <row r="25" spans="1:27" x14ac:dyDescent="0.25">
      <c r="A25" s="522"/>
      <c r="B25" s="523"/>
      <c r="C25" s="523"/>
      <c r="D25" s="523"/>
      <c r="E25" s="523"/>
      <c r="F25" s="523"/>
      <c r="G25" s="523"/>
      <c r="H25" s="523"/>
      <c r="I25" s="523"/>
      <c r="J25" s="523"/>
      <c r="K25" s="523"/>
      <c r="L25" s="524"/>
      <c r="M25" s="144"/>
      <c r="N25" s="531"/>
      <c r="O25" s="532"/>
      <c r="P25" s="532"/>
      <c r="Q25" s="532"/>
      <c r="R25" s="532"/>
      <c r="S25" s="532"/>
      <c r="T25" s="532"/>
      <c r="U25" s="532"/>
      <c r="V25" s="532"/>
      <c r="W25" s="532"/>
      <c r="X25" s="532"/>
      <c r="Y25" s="532"/>
      <c r="Z25" s="532"/>
      <c r="AA25" s="533"/>
    </row>
    <row r="26" spans="1:27" x14ac:dyDescent="0.25">
      <c r="A26" s="522"/>
      <c r="B26" s="523"/>
      <c r="C26" s="523"/>
      <c r="D26" s="523"/>
      <c r="E26" s="523"/>
      <c r="F26" s="523"/>
      <c r="G26" s="523"/>
      <c r="H26" s="523"/>
      <c r="I26" s="523"/>
      <c r="J26" s="523"/>
      <c r="K26" s="523"/>
      <c r="L26" s="524"/>
      <c r="M26" s="144"/>
      <c r="N26" s="531"/>
      <c r="O26" s="532"/>
      <c r="P26" s="532"/>
      <c r="Q26" s="532"/>
      <c r="R26" s="532"/>
      <c r="S26" s="532"/>
      <c r="T26" s="532"/>
      <c r="U26" s="532"/>
      <c r="V26" s="532"/>
      <c r="W26" s="532"/>
      <c r="X26" s="532"/>
      <c r="Y26" s="532"/>
      <c r="Z26" s="532"/>
      <c r="AA26" s="533"/>
    </row>
    <row r="27" spans="1:27" x14ac:dyDescent="0.25">
      <c r="A27" s="522"/>
      <c r="B27" s="523"/>
      <c r="C27" s="523"/>
      <c r="D27" s="523"/>
      <c r="E27" s="523"/>
      <c r="F27" s="523"/>
      <c r="G27" s="523"/>
      <c r="H27" s="523"/>
      <c r="I27" s="523"/>
      <c r="J27" s="523"/>
      <c r="K27" s="523"/>
      <c r="L27" s="524"/>
      <c r="M27" s="144"/>
      <c r="N27" s="531"/>
      <c r="O27" s="532"/>
      <c r="P27" s="532"/>
      <c r="Q27" s="532"/>
      <c r="R27" s="532"/>
      <c r="S27" s="532"/>
      <c r="T27" s="532"/>
      <c r="U27" s="532"/>
      <c r="V27" s="532"/>
      <c r="W27" s="532"/>
      <c r="X27" s="532"/>
      <c r="Y27" s="532"/>
      <c r="Z27" s="532"/>
      <c r="AA27" s="533"/>
    </row>
    <row r="28" spans="1:27" x14ac:dyDescent="0.25">
      <c r="A28" s="522"/>
      <c r="B28" s="523"/>
      <c r="C28" s="523"/>
      <c r="D28" s="523"/>
      <c r="E28" s="523"/>
      <c r="F28" s="523"/>
      <c r="G28" s="523"/>
      <c r="H28" s="523"/>
      <c r="I28" s="523"/>
      <c r="J28" s="523"/>
      <c r="K28" s="523"/>
      <c r="L28" s="524"/>
      <c r="M28" s="144"/>
      <c r="N28" s="531"/>
      <c r="O28" s="532"/>
      <c r="P28" s="532"/>
      <c r="Q28" s="532"/>
      <c r="R28" s="532"/>
      <c r="S28" s="532"/>
      <c r="T28" s="532"/>
      <c r="U28" s="532"/>
      <c r="V28" s="532"/>
      <c r="W28" s="532"/>
      <c r="X28" s="532"/>
      <c r="Y28" s="532"/>
      <c r="Z28" s="532"/>
      <c r="AA28" s="533"/>
    </row>
    <row r="29" spans="1:27" x14ac:dyDescent="0.25">
      <c r="A29" s="522"/>
      <c r="B29" s="523"/>
      <c r="C29" s="523"/>
      <c r="D29" s="523"/>
      <c r="E29" s="523"/>
      <c r="F29" s="523"/>
      <c r="G29" s="523"/>
      <c r="H29" s="523"/>
      <c r="I29" s="523"/>
      <c r="J29" s="523"/>
      <c r="K29" s="523"/>
      <c r="L29" s="524"/>
      <c r="M29" s="144"/>
      <c r="N29" s="531"/>
      <c r="O29" s="532"/>
      <c r="P29" s="532"/>
      <c r="Q29" s="532"/>
      <c r="R29" s="532"/>
      <c r="S29" s="532"/>
      <c r="T29" s="532"/>
      <c r="U29" s="532"/>
      <c r="V29" s="532"/>
      <c r="W29" s="532"/>
      <c r="X29" s="532"/>
      <c r="Y29" s="532"/>
      <c r="Z29" s="532"/>
      <c r="AA29" s="533"/>
    </row>
    <row r="30" spans="1:27" x14ac:dyDescent="0.25">
      <c r="A30" s="522"/>
      <c r="B30" s="523"/>
      <c r="C30" s="523"/>
      <c r="D30" s="523"/>
      <c r="E30" s="523"/>
      <c r="F30" s="523"/>
      <c r="G30" s="523"/>
      <c r="H30" s="523"/>
      <c r="I30" s="523"/>
      <c r="J30" s="523"/>
      <c r="K30" s="523"/>
      <c r="L30" s="524"/>
      <c r="M30" s="144"/>
      <c r="N30" s="531"/>
      <c r="O30" s="532"/>
      <c r="P30" s="532"/>
      <c r="Q30" s="532"/>
      <c r="R30" s="532"/>
      <c r="S30" s="532"/>
      <c r="T30" s="532"/>
      <c r="U30" s="532"/>
      <c r="V30" s="532"/>
      <c r="W30" s="532"/>
      <c r="X30" s="532"/>
      <c r="Y30" s="532"/>
      <c r="Z30" s="532"/>
      <c r="AA30" s="533"/>
    </row>
    <row r="31" spans="1:27" x14ac:dyDescent="0.25">
      <c r="A31" s="522"/>
      <c r="B31" s="523"/>
      <c r="C31" s="523"/>
      <c r="D31" s="523"/>
      <c r="E31" s="523"/>
      <c r="F31" s="523"/>
      <c r="G31" s="523"/>
      <c r="H31" s="523"/>
      <c r="I31" s="523"/>
      <c r="J31" s="523"/>
      <c r="K31" s="523"/>
      <c r="L31" s="524"/>
      <c r="M31" s="144"/>
      <c r="N31" s="531"/>
      <c r="O31" s="532"/>
      <c r="P31" s="532"/>
      <c r="Q31" s="532"/>
      <c r="R31" s="532"/>
      <c r="S31" s="532"/>
      <c r="T31" s="532"/>
      <c r="U31" s="532"/>
      <c r="V31" s="532"/>
      <c r="W31" s="532"/>
      <c r="X31" s="532"/>
      <c r="Y31" s="532"/>
      <c r="Z31" s="532"/>
      <c r="AA31" s="533"/>
    </row>
    <row r="32" spans="1:27" x14ac:dyDescent="0.25">
      <c r="A32" s="522"/>
      <c r="B32" s="523"/>
      <c r="C32" s="523"/>
      <c r="D32" s="523"/>
      <c r="E32" s="523"/>
      <c r="F32" s="523"/>
      <c r="G32" s="523"/>
      <c r="H32" s="523"/>
      <c r="I32" s="523"/>
      <c r="J32" s="523"/>
      <c r="K32" s="523"/>
      <c r="L32" s="524"/>
      <c r="M32" s="144"/>
      <c r="N32" s="531"/>
      <c r="O32" s="532"/>
      <c r="P32" s="532"/>
      <c r="Q32" s="532"/>
      <c r="R32" s="532"/>
      <c r="S32" s="532"/>
      <c r="T32" s="532"/>
      <c r="U32" s="532"/>
      <c r="V32" s="532"/>
      <c r="W32" s="532"/>
      <c r="X32" s="532"/>
      <c r="Y32" s="532"/>
      <c r="Z32" s="532"/>
      <c r="AA32" s="533"/>
    </row>
    <row r="33" spans="1:27" x14ac:dyDescent="0.25">
      <c r="A33" s="522"/>
      <c r="B33" s="523"/>
      <c r="C33" s="523"/>
      <c r="D33" s="523"/>
      <c r="E33" s="523"/>
      <c r="F33" s="523"/>
      <c r="G33" s="523"/>
      <c r="H33" s="523"/>
      <c r="I33" s="523"/>
      <c r="J33" s="523"/>
      <c r="K33" s="523"/>
      <c r="L33" s="524"/>
      <c r="M33" s="144"/>
      <c r="N33" s="531"/>
      <c r="O33" s="532"/>
      <c r="P33" s="532"/>
      <c r="Q33" s="532"/>
      <c r="R33" s="532"/>
      <c r="S33" s="532"/>
      <c r="T33" s="532"/>
      <c r="U33" s="532"/>
      <c r="V33" s="532"/>
      <c r="W33" s="532"/>
      <c r="X33" s="532"/>
      <c r="Y33" s="532"/>
      <c r="Z33" s="532"/>
      <c r="AA33" s="533"/>
    </row>
    <row r="34" spans="1:27" x14ac:dyDescent="0.25">
      <c r="A34" s="522"/>
      <c r="B34" s="523"/>
      <c r="C34" s="523"/>
      <c r="D34" s="523"/>
      <c r="E34" s="523"/>
      <c r="F34" s="523"/>
      <c r="G34" s="523"/>
      <c r="H34" s="523"/>
      <c r="I34" s="523"/>
      <c r="J34" s="523"/>
      <c r="K34" s="523"/>
      <c r="L34" s="524"/>
      <c r="M34" s="144"/>
      <c r="N34" s="531"/>
      <c r="O34" s="532"/>
      <c r="P34" s="532"/>
      <c r="Q34" s="532"/>
      <c r="R34" s="532"/>
      <c r="S34" s="532"/>
      <c r="T34" s="532"/>
      <c r="U34" s="532"/>
      <c r="V34" s="532"/>
      <c r="W34" s="532"/>
      <c r="X34" s="532"/>
      <c r="Y34" s="532"/>
      <c r="Z34" s="532"/>
      <c r="AA34" s="533"/>
    </row>
    <row r="35" spans="1:27" x14ac:dyDescent="0.25">
      <c r="A35" s="522"/>
      <c r="B35" s="523"/>
      <c r="C35" s="523"/>
      <c r="D35" s="523"/>
      <c r="E35" s="523"/>
      <c r="F35" s="523"/>
      <c r="G35" s="523"/>
      <c r="H35" s="523"/>
      <c r="I35" s="523"/>
      <c r="J35" s="523"/>
      <c r="K35" s="523"/>
      <c r="L35" s="524"/>
      <c r="M35" s="144"/>
      <c r="N35" s="531"/>
      <c r="O35" s="532"/>
      <c r="P35" s="532"/>
      <c r="Q35" s="532"/>
      <c r="R35" s="532"/>
      <c r="S35" s="532"/>
      <c r="T35" s="532"/>
      <c r="U35" s="532"/>
      <c r="V35" s="532"/>
      <c r="W35" s="532"/>
      <c r="X35" s="532"/>
      <c r="Y35" s="532"/>
      <c r="Z35" s="532"/>
      <c r="AA35" s="533"/>
    </row>
    <row r="36" spans="1:27" x14ac:dyDescent="0.25">
      <c r="A36" s="522"/>
      <c r="B36" s="523"/>
      <c r="C36" s="523"/>
      <c r="D36" s="523"/>
      <c r="E36" s="523"/>
      <c r="F36" s="523"/>
      <c r="G36" s="523"/>
      <c r="H36" s="523"/>
      <c r="I36" s="523"/>
      <c r="J36" s="523"/>
      <c r="K36" s="523"/>
      <c r="L36" s="524"/>
      <c r="M36" s="144"/>
      <c r="N36" s="531"/>
      <c r="O36" s="532"/>
      <c r="P36" s="532"/>
      <c r="Q36" s="532"/>
      <c r="R36" s="532"/>
      <c r="S36" s="532"/>
      <c r="T36" s="532"/>
      <c r="U36" s="532"/>
      <c r="V36" s="532"/>
      <c r="W36" s="532"/>
      <c r="X36" s="532"/>
      <c r="Y36" s="532"/>
      <c r="Z36" s="532"/>
      <c r="AA36" s="533"/>
    </row>
    <row r="37" spans="1:27" x14ac:dyDescent="0.25">
      <c r="A37" s="522"/>
      <c r="B37" s="523"/>
      <c r="C37" s="523"/>
      <c r="D37" s="523"/>
      <c r="E37" s="523"/>
      <c r="F37" s="523"/>
      <c r="G37" s="523"/>
      <c r="H37" s="523"/>
      <c r="I37" s="523"/>
      <c r="J37" s="523"/>
      <c r="K37" s="523"/>
      <c r="L37" s="524"/>
      <c r="M37" s="144"/>
      <c r="N37" s="531"/>
      <c r="O37" s="532"/>
      <c r="P37" s="532"/>
      <c r="Q37" s="532"/>
      <c r="R37" s="532"/>
      <c r="S37" s="532"/>
      <c r="T37" s="532"/>
      <c r="U37" s="532"/>
      <c r="V37" s="532"/>
      <c r="W37" s="532"/>
      <c r="X37" s="532"/>
      <c r="Y37" s="532"/>
      <c r="Z37" s="532"/>
      <c r="AA37" s="533"/>
    </row>
    <row r="38" spans="1:27" x14ac:dyDescent="0.25">
      <c r="A38" s="522"/>
      <c r="B38" s="523"/>
      <c r="C38" s="523"/>
      <c r="D38" s="523"/>
      <c r="E38" s="523"/>
      <c r="F38" s="523"/>
      <c r="G38" s="523"/>
      <c r="H38" s="523"/>
      <c r="I38" s="523"/>
      <c r="J38" s="523"/>
      <c r="K38" s="523"/>
      <c r="L38" s="524"/>
      <c r="M38" s="144"/>
      <c r="N38" s="531"/>
      <c r="O38" s="532"/>
      <c r="P38" s="532"/>
      <c r="Q38" s="532"/>
      <c r="R38" s="532"/>
      <c r="S38" s="532"/>
      <c r="T38" s="532"/>
      <c r="U38" s="532"/>
      <c r="V38" s="532"/>
      <c r="W38" s="532"/>
      <c r="X38" s="532"/>
      <c r="Y38" s="532"/>
      <c r="Z38" s="532"/>
      <c r="AA38" s="533"/>
    </row>
    <row r="39" spans="1:27" ht="15" thickBot="1" x14ac:dyDescent="0.3">
      <c r="A39" s="525"/>
      <c r="B39" s="526"/>
      <c r="C39" s="526"/>
      <c r="D39" s="526"/>
      <c r="E39" s="526"/>
      <c r="F39" s="526"/>
      <c r="G39" s="526"/>
      <c r="H39" s="526"/>
      <c r="I39" s="526"/>
      <c r="J39" s="526"/>
      <c r="K39" s="526"/>
      <c r="L39" s="527"/>
      <c r="M39" s="144"/>
      <c r="N39" s="534"/>
      <c r="O39" s="535"/>
      <c r="P39" s="535"/>
      <c r="Q39" s="535"/>
      <c r="R39" s="535"/>
      <c r="S39" s="535"/>
      <c r="T39" s="535"/>
      <c r="U39" s="535"/>
      <c r="V39" s="535"/>
      <c r="W39" s="535"/>
      <c r="X39" s="535"/>
      <c r="Y39" s="535"/>
      <c r="Z39" s="535"/>
      <c r="AA39" s="536"/>
    </row>
    <row r="40" spans="1:27" ht="15" thickBot="1" x14ac:dyDescent="0.3">
      <c r="A40" s="117"/>
      <c r="B40" s="118"/>
      <c r="C40" s="118"/>
      <c r="D40" s="118"/>
      <c r="E40" s="118"/>
      <c r="F40" s="118"/>
      <c r="G40" s="118"/>
      <c r="H40" s="118"/>
      <c r="I40" s="118"/>
      <c r="J40" s="118"/>
      <c r="K40" s="118"/>
      <c r="L40" s="119"/>
      <c r="M40" s="118"/>
      <c r="N40" s="118"/>
      <c r="O40" s="118"/>
      <c r="P40" s="118"/>
      <c r="Q40" s="118"/>
      <c r="R40" s="118"/>
      <c r="S40" s="118"/>
      <c r="T40" s="118"/>
      <c r="U40" s="118"/>
      <c r="V40" s="118"/>
      <c r="W40" s="118"/>
      <c r="X40" s="118"/>
      <c r="Y40" s="118"/>
      <c r="Z40" s="118"/>
      <c r="AA40" s="118"/>
    </row>
    <row r="41" spans="1:27" ht="15" thickBot="1" x14ac:dyDescent="0.3">
      <c r="A41" s="502" t="s">
        <v>45</v>
      </c>
      <c r="B41" s="503"/>
      <c r="C41" s="503"/>
      <c r="D41" s="503"/>
      <c r="E41" s="503"/>
      <c r="F41" s="503"/>
      <c r="G41" s="503"/>
      <c r="H41" s="503"/>
      <c r="I41" s="503"/>
      <c r="J41" s="503"/>
      <c r="K41" s="503"/>
      <c r="L41" s="504"/>
      <c r="M41" s="118"/>
      <c r="N41" s="502" t="s">
        <v>46</v>
      </c>
      <c r="O41" s="503"/>
      <c r="P41" s="503"/>
      <c r="Q41" s="503"/>
      <c r="R41" s="503"/>
      <c r="S41" s="503"/>
      <c r="T41" s="503"/>
      <c r="U41" s="503"/>
      <c r="V41" s="503"/>
      <c r="W41" s="503"/>
      <c r="X41" s="503"/>
      <c r="Y41" s="503"/>
      <c r="Z41" s="503"/>
      <c r="AA41" s="504"/>
    </row>
    <row r="42" spans="1:27" ht="246.6" customHeight="1" thickBot="1" x14ac:dyDescent="0.3">
      <c r="A42" s="513"/>
      <c r="B42" s="514"/>
      <c r="C42" s="514"/>
      <c r="D42" s="514"/>
      <c r="E42" s="514"/>
      <c r="F42" s="514"/>
      <c r="G42" s="514"/>
      <c r="H42" s="514"/>
      <c r="I42" s="514"/>
      <c r="J42" s="514"/>
      <c r="K42" s="514"/>
      <c r="L42" s="515"/>
      <c r="M42" s="118"/>
      <c r="N42" s="516" t="s">
        <v>47</v>
      </c>
      <c r="O42" s="517"/>
      <c r="P42" s="517"/>
      <c r="Q42" s="517"/>
      <c r="R42" s="517"/>
      <c r="S42" s="517"/>
      <c r="T42" s="517"/>
      <c r="U42" s="517"/>
      <c r="V42" s="517"/>
      <c r="W42" s="517"/>
      <c r="X42" s="517"/>
      <c r="Y42" s="517"/>
      <c r="Z42" s="517"/>
      <c r="AA42" s="518"/>
    </row>
    <row r="45" spans="1:27" ht="78" hidden="1" thickBot="1" x14ac:dyDescent="0.3">
      <c r="B45" s="36" t="s">
        <v>48</v>
      </c>
      <c r="C45" s="37" t="s">
        <v>49</v>
      </c>
      <c r="D45" s="97"/>
      <c r="E45" s="101"/>
    </row>
    <row r="46" spans="1:27" hidden="1" x14ac:dyDescent="0.25">
      <c r="B46" s="35"/>
      <c r="C46" s="38" t="s">
        <v>50</v>
      </c>
      <c r="D46" s="98"/>
      <c r="E46" s="102"/>
    </row>
    <row r="47" spans="1:27" hidden="1" x14ac:dyDescent="0.25">
      <c r="B47" s="31"/>
      <c r="C47" s="39" t="s">
        <v>51</v>
      </c>
      <c r="D47" s="99"/>
      <c r="E47" s="102"/>
    </row>
    <row r="48" spans="1:27" hidden="1" x14ac:dyDescent="0.25">
      <c r="B48" s="32"/>
      <c r="C48" s="39" t="s">
        <v>52</v>
      </c>
      <c r="D48" s="99"/>
      <c r="E48" s="102"/>
    </row>
    <row r="49" spans="2:5" hidden="1" x14ac:dyDescent="0.25">
      <c r="B49" s="33"/>
      <c r="C49" s="39" t="s">
        <v>53</v>
      </c>
      <c r="D49" s="99"/>
      <c r="E49" s="102"/>
    </row>
    <row r="50" spans="2:5" ht="15" hidden="1" thickBot="1" x14ac:dyDescent="0.3">
      <c r="B50" s="34"/>
      <c r="C50" s="40" t="s">
        <v>54</v>
      </c>
      <c r="D50" s="100"/>
      <c r="E50" s="102"/>
    </row>
    <row r="51" spans="2:5" hidden="1" x14ac:dyDescent="0.25"/>
  </sheetData>
  <sheetProtection algorithmName="SHA-512" hashValue="FcTYfCx19tQWqmtQOiwTgUOLzQqk1jw2u2GoWRQ5mSUclU2Om7H3twMNXWU1lbJZ9P+8snCmxiX/727CyhxbqA==" saltValue="eWQZLElm1Bovvz8Zdh7ofg==" spinCount="100000" sheet="1" formatCells="0" formatColumns="0" formatRows="0" insertColumns="0" insertRows="0" insertHyperlinks="0" deleteColumns="0" deleteRows="0" sort="0" autoFilter="0"/>
  <mergeCells count="15">
    <mergeCell ref="A42:L42"/>
    <mergeCell ref="N41:AA41"/>
    <mergeCell ref="N42:AA42"/>
    <mergeCell ref="A17:L39"/>
    <mergeCell ref="A16:L16"/>
    <mergeCell ref="N16:AA16"/>
    <mergeCell ref="N17:AA39"/>
    <mergeCell ref="B2:AA2"/>
    <mergeCell ref="B3:AA3"/>
    <mergeCell ref="S1:AA1"/>
    <mergeCell ref="A41:L41"/>
    <mergeCell ref="A6:L6"/>
    <mergeCell ref="N6:AA6"/>
    <mergeCell ref="B4:AA4"/>
    <mergeCell ref="B1:R1"/>
  </mergeCells>
  <phoneticPr fontId="15" type="noConversion"/>
  <dataValidations count="1">
    <dataValidation type="list" allowBlank="1" showInputMessage="1" showErrorMessage="1" sqref="L8:L14" xr:uid="{18A5DF68-1B78-45C7-B112-ACF541BECFA7}">
      <formula1>#REF!</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D93"/>
  <sheetViews>
    <sheetView tabSelected="1" zoomScale="60" zoomScaleNormal="60" workbookViewId="0">
      <pane ySplit="4" topLeftCell="A80" activePane="bottomLeft" state="frozen"/>
      <selection activeCell="D12" sqref="D12"/>
      <selection pane="bottomLeft" activeCell="D12" sqref="D12"/>
    </sheetView>
  </sheetViews>
  <sheetFormatPr baseColWidth="10" defaultColWidth="8.7109375" defaultRowHeight="12.75" x14ac:dyDescent="0.2"/>
  <cols>
    <col min="1" max="1" width="6.42578125" style="3" customWidth="1"/>
    <col min="2" max="2" width="13.7109375" style="3" customWidth="1"/>
    <col min="3" max="3" width="34.5703125" style="3" customWidth="1"/>
    <col min="4" max="4" width="53.28515625" style="3" customWidth="1"/>
    <col min="5" max="5" width="13.42578125" style="17" customWidth="1"/>
    <col min="6" max="6" width="14.28515625" style="17" customWidth="1"/>
    <col min="7" max="7" width="22.7109375" style="3" customWidth="1"/>
    <col min="8" max="8" width="19.42578125" style="3" customWidth="1"/>
    <col min="9" max="9" width="8.7109375" style="17"/>
    <col min="10" max="10" width="8.85546875" style="17" customWidth="1"/>
    <col min="11" max="12" width="8.7109375" style="17"/>
    <col min="13" max="13" width="8.7109375" style="3"/>
    <col min="14" max="14" width="43.42578125" style="17" customWidth="1"/>
    <col min="15" max="15" width="17.5703125" style="3" customWidth="1"/>
    <col min="16" max="16" width="21.85546875"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29" width="10.5703125" style="3" hidden="1" customWidth="1"/>
    <col min="30" max="16384" width="8.7109375" style="3"/>
  </cols>
  <sheetData>
    <row r="1" spans="1:29" ht="126.6" customHeight="1" thickBot="1" x14ac:dyDescent="1.7">
      <c r="A1" s="554" t="s">
        <v>55</v>
      </c>
      <c r="B1" s="555"/>
      <c r="C1" s="552" t="s">
        <v>1</v>
      </c>
      <c r="D1" s="553"/>
      <c r="E1" s="553"/>
      <c r="F1" s="553"/>
      <c r="G1" s="553"/>
      <c r="H1" s="553"/>
      <c r="I1" s="553"/>
      <c r="J1" s="553"/>
      <c r="K1" s="553"/>
      <c r="L1" s="553"/>
      <c r="M1" s="553"/>
      <c r="N1" s="537"/>
      <c r="O1" s="537"/>
      <c r="P1" s="537"/>
    </row>
    <row r="2" spans="1:29" ht="14.45" customHeight="1" thickBot="1" x14ac:dyDescent="0.25">
      <c r="A2" s="538" t="s">
        <v>56</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40"/>
    </row>
    <row r="3" spans="1:29" ht="16.5" x14ac:dyDescent="0.2">
      <c r="A3" s="541" t="s">
        <v>57</v>
      </c>
      <c r="B3" s="543" t="s">
        <v>58</v>
      </c>
      <c r="C3" s="543"/>
      <c r="D3" s="543"/>
      <c r="E3" s="543" t="s">
        <v>59</v>
      </c>
      <c r="F3" s="543"/>
      <c r="G3" s="544" t="s">
        <v>60</v>
      </c>
      <c r="H3" s="545"/>
      <c r="I3" s="545"/>
      <c r="J3" s="545"/>
      <c r="K3" s="545"/>
      <c r="L3" s="545"/>
      <c r="M3" s="545"/>
      <c r="N3" s="546"/>
      <c r="O3" s="547"/>
      <c r="P3" s="547"/>
      <c r="Q3" s="547"/>
      <c r="R3" s="547"/>
      <c r="S3" s="548"/>
      <c r="T3" s="169"/>
      <c r="U3" s="549" t="s">
        <v>61</v>
      </c>
      <c r="V3" s="550"/>
      <c r="W3" s="550"/>
      <c r="X3" s="550"/>
      <c r="Y3" s="550"/>
      <c r="Z3" s="550"/>
      <c r="AA3" s="550"/>
      <c r="AB3" s="550"/>
      <c r="AC3" s="551"/>
    </row>
    <row r="4" spans="1:29" ht="50.25" thickBot="1" x14ac:dyDescent="0.25">
      <c r="A4" s="542"/>
      <c r="B4" s="176" t="s">
        <v>62</v>
      </c>
      <c r="C4" s="176" t="s">
        <v>63</v>
      </c>
      <c r="D4" s="176" t="s">
        <v>64</v>
      </c>
      <c r="E4" s="176" t="s">
        <v>65</v>
      </c>
      <c r="F4" s="176" t="s">
        <v>66</v>
      </c>
      <c r="G4" s="176" t="s">
        <v>67</v>
      </c>
      <c r="H4" s="176" t="s">
        <v>68</v>
      </c>
      <c r="I4" s="176" t="s">
        <v>69</v>
      </c>
      <c r="J4" s="176" t="s">
        <v>70</v>
      </c>
      <c r="K4" s="176" t="s">
        <v>71</v>
      </c>
      <c r="L4" s="176" t="s">
        <v>72</v>
      </c>
      <c r="M4" s="176" t="s">
        <v>73</v>
      </c>
      <c r="N4" s="177" t="s">
        <v>74</v>
      </c>
      <c r="O4" s="178" t="s">
        <v>75</v>
      </c>
      <c r="P4" s="198" t="s">
        <v>76</v>
      </c>
      <c r="Q4" s="170" t="s">
        <v>77</v>
      </c>
      <c r="R4" s="170" t="s">
        <v>78</v>
      </c>
      <c r="S4" s="200" t="s">
        <v>79</v>
      </c>
      <c r="T4" s="199" t="s">
        <v>80</v>
      </c>
      <c r="U4" s="171" t="s">
        <v>81</v>
      </c>
      <c r="V4" s="171" t="s">
        <v>82</v>
      </c>
      <c r="W4" s="171" t="s">
        <v>83</v>
      </c>
      <c r="X4" s="171" t="s">
        <v>84</v>
      </c>
      <c r="Y4" s="171" t="s">
        <v>85</v>
      </c>
      <c r="Z4" s="171" t="s">
        <v>86</v>
      </c>
      <c r="AA4" s="171" t="s">
        <v>87</v>
      </c>
      <c r="AB4" s="171" t="s">
        <v>88</v>
      </c>
      <c r="AC4" s="172" t="s">
        <v>89</v>
      </c>
    </row>
    <row r="5" spans="1:29" ht="51" customHeight="1" x14ac:dyDescent="0.2">
      <c r="A5" s="233">
        <v>1</v>
      </c>
      <c r="B5" s="446" t="s">
        <v>90</v>
      </c>
      <c r="C5" s="447" t="s">
        <v>91</v>
      </c>
      <c r="D5" s="447" t="s">
        <v>92</v>
      </c>
      <c r="E5" s="448">
        <v>44562</v>
      </c>
      <c r="F5" s="448">
        <v>44926</v>
      </c>
      <c r="G5" s="449" t="s">
        <v>93</v>
      </c>
      <c r="H5" s="449" t="s">
        <v>94</v>
      </c>
      <c r="I5" s="450">
        <v>0</v>
      </c>
      <c r="J5" s="451">
        <v>3</v>
      </c>
      <c r="K5" s="451">
        <v>7</v>
      </c>
      <c r="L5" s="451">
        <v>10</v>
      </c>
      <c r="M5" s="267">
        <v>0.2</v>
      </c>
      <c r="N5" s="266" t="s">
        <v>95</v>
      </c>
      <c r="O5" s="268" t="s">
        <v>96</v>
      </c>
      <c r="P5" s="269" t="s">
        <v>97</v>
      </c>
      <c r="Q5" s="237" t="s">
        <v>98</v>
      </c>
      <c r="R5" s="238"/>
      <c r="S5" s="239"/>
      <c r="T5" s="237" t="s">
        <v>99</v>
      </c>
      <c r="U5" s="240">
        <v>2021</v>
      </c>
      <c r="V5" s="240" t="s">
        <v>100</v>
      </c>
      <c r="W5" s="240" t="s">
        <v>101</v>
      </c>
      <c r="X5" s="241" t="s">
        <v>102</v>
      </c>
      <c r="Y5" s="242" t="s">
        <v>103</v>
      </c>
      <c r="Z5" s="240" t="s">
        <v>104</v>
      </c>
      <c r="AA5" s="243">
        <v>3200000000</v>
      </c>
      <c r="AB5" s="243">
        <f t="shared" ref="AB5:AB15" si="0">AA5*AC5</f>
        <v>448000000.00000006</v>
      </c>
      <c r="AC5" s="244">
        <v>0.14000000000000001</v>
      </c>
    </row>
    <row r="6" spans="1:29" ht="76.5" x14ac:dyDescent="0.2">
      <c r="A6" s="232">
        <v>2</v>
      </c>
      <c r="B6" s="175" t="s">
        <v>105</v>
      </c>
      <c r="C6" s="270" t="s">
        <v>106</v>
      </c>
      <c r="D6" s="270" t="s">
        <v>107</v>
      </c>
      <c r="E6" s="229">
        <v>44562</v>
      </c>
      <c r="F6" s="229">
        <v>44926</v>
      </c>
      <c r="G6" s="271" t="s">
        <v>108</v>
      </c>
      <c r="H6" s="271" t="s">
        <v>94</v>
      </c>
      <c r="I6" s="272">
        <v>0</v>
      </c>
      <c r="J6" s="227">
        <v>1</v>
      </c>
      <c r="K6" s="227">
        <v>0</v>
      </c>
      <c r="L6" s="227">
        <v>1</v>
      </c>
      <c r="M6" s="273">
        <v>0.1</v>
      </c>
      <c r="N6" s="272" t="s">
        <v>95</v>
      </c>
      <c r="O6" s="274" t="s">
        <v>96</v>
      </c>
      <c r="P6" s="275" t="s">
        <v>97</v>
      </c>
      <c r="Q6" s="18" t="s">
        <v>98</v>
      </c>
      <c r="R6" s="16"/>
      <c r="S6" s="201"/>
      <c r="T6" s="18" t="s">
        <v>99</v>
      </c>
      <c r="U6" s="83">
        <v>2021</v>
      </c>
      <c r="V6" s="83" t="s">
        <v>100</v>
      </c>
      <c r="W6" s="83" t="s">
        <v>101</v>
      </c>
      <c r="X6" s="12" t="s">
        <v>102</v>
      </c>
      <c r="Y6" s="13" t="s">
        <v>103</v>
      </c>
      <c r="Z6" s="83" t="s">
        <v>104</v>
      </c>
      <c r="AA6" s="14">
        <v>3200000000</v>
      </c>
      <c r="AB6" s="14">
        <f t="shared" si="0"/>
        <v>448000000.00000006</v>
      </c>
      <c r="AC6" s="67">
        <v>0.14000000000000001</v>
      </c>
    </row>
    <row r="7" spans="1:29" ht="66.75" customHeight="1" x14ac:dyDescent="0.2">
      <c r="A7" s="232">
        <v>3</v>
      </c>
      <c r="B7" s="179" t="s">
        <v>109</v>
      </c>
      <c r="C7" s="452" t="s">
        <v>110</v>
      </c>
      <c r="D7" s="452" t="s">
        <v>111</v>
      </c>
      <c r="E7" s="247">
        <v>44562</v>
      </c>
      <c r="F7" s="247">
        <v>44926</v>
      </c>
      <c r="G7" s="453" t="s">
        <v>112</v>
      </c>
      <c r="H7" s="453" t="s">
        <v>113</v>
      </c>
      <c r="I7" s="454">
        <v>0</v>
      </c>
      <c r="J7" s="454">
        <v>1</v>
      </c>
      <c r="K7" s="454">
        <v>6</v>
      </c>
      <c r="L7" s="454">
        <v>3</v>
      </c>
      <c r="M7" s="273">
        <v>0.1</v>
      </c>
      <c r="N7" s="272" t="s">
        <v>95</v>
      </c>
      <c r="O7" s="274" t="s">
        <v>96</v>
      </c>
      <c r="P7" s="275" t="s">
        <v>97</v>
      </c>
      <c r="Q7" s="18" t="s">
        <v>98</v>
      </c>
      <c r="R7" s="16"/>
      <c r="S7" s="201"/>
      <c r="T7" s="18" t="s">
        <v>99</v>
      </c>
      <c r="U7" s="83">
        <v>2021</v>
      </c>
      <c r="V7" s="83" t="s">
        <v>100</v>
      </c>
      <c r="W7" s="83" t="s">
        <v>101</v>
      </c>
      <c r="X7" s="12" t="s">
        <v>102</v>
      </c>
      <c r="Y7" s="13" t="s">
        <v>103</v>
      </c>
      <c r="Z7" s="83" t="s">
        <v>104</v>
      </c>
      <c r="AA7" s="14">
        <v>3200000000</v>
      </c>
      <c r="AB7" s="14">
        <f t="shared" si="0"/>
        <v>448000000.00000006</v>
      </c>
      <c r="AC7" s="67">
        <v>0.14000000000000001</v>
      </c>
    </row>
    <row r="8" spans="1:29" ht="76.5" x14ac:dyDescent="0.2">
      <c r="A8" s="232">
        <v>4</v>
      </c>
      <c r="B8" s="179" t="s">
        <v>114</v>
      </c>
      <c r="C8" s="452" t="s">
        <v>115</v>
      </c>
      <c r="D8" s="452" t="s">
        <v>116</v>
      </c>
      <c r="E8" s="247">
        <v>44562</v>
      </c>
      <c r="F8" s="247">
        <v>44926</v>
      </c>
      <c r="G8" s="453" t="s">
        <v>117</v>
      </c>
      <c r="H8" s="453" t="s">
        <v>118</v>
      </c>
      <c r="I8" s="454">
        <v>0</v>
      </c>
      <c r="J8" s="454">
        <v>1</v>
      </c>
      <c r="K8" s="454">
        <v>2</v>
      </c>
      <c r="L8" s="454">
        <v>1</v>
      </c>
      <c r="M8" s="273">
        <v>0.05</v>
      </c>
      <c r="N8" s="272" t="s">
        <v>95</v>
      </c>
      <c r="O8" s="274" t="s">
        <v>96</v>
      </c>
      <c r="P8" s="275" t="s">
        <v>97</v>
      </c>
      <c r="Q8" s="18" t="s">
        <v>98</v>
      </c>
      <c r="R8" s="16"/>
      <c r="S8" s="201"/>
      <c r="T8" s="18" t="s">
        <v>99</v>
      </c>
      <c r="U8" s="83">
        <v>2021</v>
      </c>
      <c r="V8" s="83" t="s">
        <v>100</v>
      </c>
      <c r="W8" s="83" t="s">
        <v>101</v>
      </c>
      <c r="X8" s="12" t="s">
        <v>102</v>
      </c>
      <c r="Y8" s="13" t="s">
        <v>103</v>
      </c>
      <c r="Z8" s="83" t="s">
        <v>104</v>
      </c>
      <c r="AA8" s="14">
        <v>3200000000</v>
      </c>
      <c r="AB8" s="14">
        <f t="shared" si="0"/>
        <v>448000000.00000006</v>
      </c>
      <c r="AC8" s="67">
        <v>0.14000000000000001</v>
      </c>
    </row>
    <row r="9" spans="1:29" ht="89.25" x14ac:dyDescent="0.2">
      <c r="A9" s="232">
        <v>5</v>
      </c>
      <c r="B9" s="175" t="s">
        <v>119</v>
      </c>
      <c r="C9" s="270" t="s">
        <v>120</v>
      </c>
      <c r="D9" s="270" t="s">
        <v>121</v>
      </c>
      <c r="E9" s="229">
        <v>44562</v>
      </c>
      <c r="F9" s="229">
        <v>44926</v>
      </c>
      <c r="G9" s="271" t="s">
        <v>122</v>
      </c>
      <c r="H9" s="271" t="s">
        <v>123</v>
      </c>
      <c r="I9" s="227">
        <v>0</v>
      </c>
      <c r="J9" s="227">
        <v>0</v>
      </c>
      <c r="K9" s="227">
        <v>0</v>
      </c>
      <c r="L9" s="273">
        <v>1</v>
      </c>
      <c r="M9" s="273">
        <v>0.05</v>
      </c>
      <c r="N9" s="272" t="s">
        <v>124</v>
      </c>
      <c r="O9" s="274" t="s">
        <v>96</v>
      </c>
      <c r="P9" s="275" t="s">
        <v>97</v>
      </c>
      <c r="Q9" s="18" t="s">
        <v>98</v>
      </c>
      <c r="R9" s="16"/>
      <c r="S9" s="201"/>
      <c r="T9" s="18" t="s">
        <v>99</v>
      </c>
      <c r="U9" s="83">
        <v>2021</v>
      </c>
      <c r="V9" s="83" t="s">
        <v>100</v>
      </c>
      <c r="W9" s="83" t="s">
        <v>101</v>
      </c>
      <c r="X9" s="12" t="s">
        <v>102</v>
      </c>
      <c r="Y9" s="13" t="s">
        <v>103</v>
      </c>
      <c r="Z9" s="83" t="s">
        <v>104</v>
      </c>
      <c r="AA9" s="14">
        <v>3200000000</v>
      </c>
      <c r="AB9" s="14">
        <f t="shared" si="0"/>
        <v>448000000.00000006</v>
      </c>
      <c r="AC9" s="67">
        <v>0.14000000000000001</v>
      </c>
    </row>
    <row r="10" spans="1:29" ht="51" x14ac:dyDescent="0.2">
      <c r="A10" s="232">
        <v>6</v>
      </c>
      <c r="B10" s="175" t="s">
        <v>125</v>
      </c>
      <c r="C10" s="270" t="s">
        <v>126</v>
      </c>
      <c r="D10" s="270" t="s">
        <v>127</v>
      </c>
      <c r="E10" s="229">
        <v>44562</v>
      </c>
      <c r="F10" s="229">
        <v>44926</v>
      </c>
      <c r="G10" s="271" t="s">
        <v>128</v>
      </c>
      <c r="H10" s="271" t="s">
        <v>129</v>
      </c>
      <c r="I10" s="227">
        <v>0</v>
      </c>
      <c r="J10" s="227">
        <v>1</v>
      </c>
      <c r="K10" s="227">
        <v>0</v>
      </c>
      <c r="L10" s="227">
        <v>1</v>
      </c>
      <c r="M10" s="273">
        <v>0.1</v>
      </c>
      <c r="N10" s="272" t="s">
        <v>124</v>
      </c>
      <c r="O10" s="274" t="s">
        <v>96</v>
      </c>
      <c r="P10" s="275" t="s">
        <v>97</v>
      </c>
      <c r="Q10" s="18" t="s">
        <v>98</v>
      </c>
      <c r="R10" s="16"/>
      <c r="S10" s="201"/>
      <c r="T10" s="18" t="s">
        <v>99</v>
      </c>
      <c r="U10" s="83">
        <v>2021</v>
      </c>
      <c r="V10" s="83" t="s">
        <v>100</v>
      </c>
      <c r="W10" s="83" t="s">
        <v>101</v>
      </c>
      <c r="X10" s="12" t="s">
        <v>102</v>
      </c>
      <c r="Y10" s="13" t="s">
        <v>103</v>
      </c>
      <c r="Z10" s="83" t="s">
        <v>104</v>
      </c>
      <c r="AA10" s="14">
        <v>3200000000</v>
      </c>
      <c r="AB10" s="14">
        <f t="shared" si="0"/>
        <v>448000000.00000006</v>
      </c>
      <c r="AC10" s="67">
        <v>0.14000000000000001</v>
      </c>
    </row>
    <row r="11" spans="1:29" ht="38.25" x14ac:dyDescent="0.2">
      <c r="A11" s="232">
        <v>7</v>
      </c>
      <c r="B11" s="175" t="s">
        <v>130</v>
      </c>
      <c r="C11" s="270" t="s">
        <v>131</v>
      </c>
      <c r="D11" s="270" t="s">
        <v>132</v>
      </c>
      <c r="E11" s="229">
        <v>44562</v>
      </c>
      <c r="F11" s="229">
        <v>44926</v>
      </c>
      <c r="G11" s="271" t="s">
        <v>133</v>
      </c>
      <c r="H11" s="271" t="s">
        <v>134</v>
      </c>
      <c r="I11" s="227">
        <v>0</v>
      </c>
      <c r="J11" s="227">
        <v>2</v>
      </c>
      <c r="K11" s="227">
        <v>2</v>
      </c>
      <c r="L11" s="227">
        <v>2</v>
      </c>
      <c r="M11" s="273">
        <v>0.05</v>
      </c>
      <c r="N11" s="272" t="s">
        <v>135</v>
      </c>
      <c r="O11" s="274" t="s">
        <v>96</v>
      </c>
      <c r="P11" s="275" t="s">
        <v>97</v>
      </c>
      <c r="Q11" s="18" t="s">
        <v>98</v>
      </c>
      <c r="R11" s="16"/>
      <c r="S11" s="201"/>
      <c r="T11" s="18" t="s">
        <v>136</v>
      </c>
      <c r="U11" s="83">
        <v>2021</v>
      </c>
      <c r="V11" s="83" t="s">
        <v>100</v>
      </c>
      <c r="W11" s="83" t="s">
        <v>101</v>
      </c>
      <c r="X11" s="12" t="s">
        <v>102</v>
      </c>
      <c r="Y11" s="13" t="s">
        <v>103</v>
      </c>
      <c r="Z11" s="83" t="s">
        <v>104</v>
      </c>
      <c r="AA11" s="14">
        <v>3200000000</v>
      </c>
      <c r="AB11" s="14">
        <f t="shared" si="0"/>
        <v>128000000</v>
      </c>
      <c r="AC11" s="67">
        <v>0.04</v>
      </c>
    </row>
    <row r="12" spans="1:29" ht="51" x14ac:dyDescent="0.2">
      <c r="A12" s="232">
        <v>8</v>
      </c>
      <c r="B12" s="175" t="s">
        <v>137</v>
      </c>
      <c r="C12" s="270" t="s">
        <v>138</v>
      </c>
      <c r="D12" s="270" t="s">
        <v>139</v>
      </c>
      <c r="E12" s="229">
        <v>44562</v>
      </c>
      <c r="F12" s="229">
        <v>44926</v>
      </c>
      <c r="G12" s="271" t="s">
        <v>140</v>
      </c>
      <c r="H12" s="271" t="s">
        <v>141</v>
      </c>
      <c r="I12" s="227">
        <v>0</v>
      </c>
      <c r="J12" s="227">
        <v>1</v>
      </c>
      <c r="K12" s="227">
        <v>0</v>
      </c>
      <c r="L12" s="227">
        <v>1</v>
      </c>
      <c r="M12" s="273">
        <v>0.1</v>
      </c>
      <c r="N12" s="272" t="s">
        <v>124</v>
      </c>
      <c r="O12" s="274" t="s">
        <v>96</v>
      </c>
      <c r="P12" s="275" t="s">
        <v>97</v>
      </c>
      <c r="Q12" s="18" t="s">
        <v>98</v>
      </c>
      <c r="R12" s="16"/>
      <c r="S12" s="201"/>
      <c r="T12" s="18" t="s">
        <v>136</v>
      </c>
      <c r="U12" s="83">
        <v>2021</v>
      </c>
      <c r="V12" s="83" t="s">
        <v>100</v>
      </c>
      <c r="W12" s="83" t="s">
        <v>101</v>
      </c>
      <c r="X12" s="12" t="s">
        <v>102</v>
      </c>
      <c r="Y12" s="13" t="s">
        <v>103</v>
      </c>
      <c r="Z12" s="83" t="s">
        <v>104</v>
      </c>
      <c r="AA12" s="14">
        <v>3200000000</v>
      </c>
      <c r="AB12" s="14">
        <f t="shared" si="0"/>
        <v>96000000</v>
      </c>
      <c r="AC12" s="67">
        <v>0.03</v>
      </c>
    </row>
    <row r="13" spans="1:29" ht="63.75" x14ac:dyDescent="0.2">
      <c r="A13" s="232">
        <v>9</v>
      </c>
      <c r="B13" s="175" t="s">
        <v>142</v>
      </c>
      <c r="C13" s="270" t="s">
        <v>143</v>
      </c>
      <c r="D13" s="270" t="s">
        <v>144</v>
      </c>
      <c r="E13" s="229">
        <v>44562</v>
      </c>
      <c r="F13" s="229">
        <v>44926</v>
      </c>
      <c r="G13" s="255" t="s">
        <v>145</v>
      </c>
      <c r="H13" s="271" t="s">
        <v>146</v>
      </c>
      <c r="I13" s="227">
        <v>5</v>
      </c>
      <c r="J13" s="227">
        <v>5</v>
      </c>
      <c r="K13" s="227">
        <v>5</v>
      </c>
      <c r="L13" s="227">
        <v>5</v>
      </c>
      <c r="M13" s="273">
        <v>0.05</v>
      </c>
      <c r="N13" s="272" t="s">
        <v>147</v>
      </c>
      <c r="O13" s="274" t="s">
        <v>96</v>
      </c>
      <c r="P13" s="275" t="s">
        <v>97</v>
      </c>
      <c r="Q13" s="18" t="s">
        <v>98</v>
      </c>
      <c r="R13" s="16"/>
      <c r="S13" s="201"/>
      <c r="T13" s="18" t="s">
        <v>148</v>
      </c>
      <c r="U13" s="83">
        <v>2021</v>
      </c>
      <c r="V13" s="83" t="s">
        <v>100</v>
      </c>
      <c r="W13" s="83" t="s">
        <v>101</v>
      </c>
      <c r="X13" s="12" t="s">
        <v>102</v>
      </c>
      <c r="Y13" s="13" t="s">
        <v>103</v>
      </c>
      <c r="Z13" s="83" t="s">
        <v>104</v>
      </c>
      <c r="AA13" s="14">
        <v>3200000000</v>
      </c>
      <c r="AB13" s="14">
        <f t="shared" si="0"/>
        <v>96000000</v>
      </c>
      <c r="AC13" s="67">
        <v>0.03</v>
      </c>
    </row>
    <row r="14" spans="1:29" ht="38.25" x14ac:dyDescent="0.2">
      <c r="A14" s="232">
        <v>10</v>
      </c>
      <c r="B14" s="179" t="s">
        <v>149</v>
      </c>
      <c r="C14" s="453" t="s">
        <v>150</v>
      </c>
      <c r="D14" s="455" t="s">
        <v>151</v>
      </c>
      <c r="E14" s="247">
        <v>44562</v>
      </c>
      <c r="F14" s="247">
        <v>44926</v>
      </c>
      <c r="G14" s="453" t="s">
        <v>750</v>
      </c>
      <c r="H14" s="245" t="s">
        <v>152</v>
      </c>
      <c r="I14" s="454">
        <v>1</v>
      </c>
      <c r="J14" s="454">
        <v>1</v>
      </c>
      <c r="K14" s="454">
        <v>1</v>
      </c>
      <c r="L14" s="454">
        <v>1</v>
      </c>
      <c r="M14" s="273">
        <v>0.05</v>
      </c>
      <c r="N14" s="272" t="s">
        <v>124</v>
      </c>
      <c r="O14" s="274" t="s">
        <v>96</v>
      </c>
      <c r="P14" s="275" t="s">
        <v>97</v>
      </c>
      <c r="Q14" s="18" t="s">
        <v>98</v>
      </c>
      <c r="R14" s="16"/>
      <c r="S14" s="201"/>
      <c r="T14" s="18" t="s">
        <v>136</v>
      </c>
      <c r="U14" s="83">
        <v>2021</v>
      </c>
      <c r="V14" s="83" t="s">
        <v>100</v>
      </c>
      <c r="W14" s="83" t="s">
        <v>101</v>
      </c>
      <c r="X14" s="12" t="s">
        <v>102</v>
      </c>
      <c r="Y14" s="13" t="s">
        <v>103</v>
      </c>
      <c r="Z14" s="83" t="s">
        <v>104</v>
      </c>
      <c r="AA14" s="14">
        <v>3200000000</v>
      </c>
      <c r="AB14" s="14">
        <f t="shared" si="0"/>
        <v>96000000</v>
      </c>
      <c r="AC14" s="67">
        <v>0.03</v>
      </c>
    </row>
    <row r="15" spans="1:29" ht="63.75" x14ac:dyDescent="0.2">
      <c r="A15" s="232">
        <v>11</v>
      </c>
      <c r="B15" s="175" t="s">
        <v>153</v>
      </c>
      <c r="C15" s="270" t="s">
        <v>154</v>
      </c>
      <c r="D15" s="270" t="s">
        <v>155</v>
      </c>
      <c r="E15" s="229">
        <v>44562</v>
      </c>
      <c r="F15" s="229">
        <v>44926</v>
      </c>
      <c r="G15" s="276" t="s">
        <v>156</v>
      </c>
      <c r="H15" s="271" t="s">
        <v>157</v>
      </c>
      <c r="I15" s="227">
        <v>0</v>
      </c>
      <c r="J15" s="227">
        <v>0</v>
      </c>
      <c r="K15" s="227">
        <v>0</v>
      </c>
      <c r="L15" s="227">
        <v>1</v>
      </c>
      <c r="M15" s="273">
        <v>0.05</v>
      </c>
      <c r="N15" s="272" t="s">
        <v>135</v>
      </c>
      <c r="O15" s="274" t="s">
        <v>96</v>
      </c>
      <c r="P15" s="275" t="s">
        <v>97</v>
      </c>
      <c r="Q15" s="18" t="s">
        <v>98</v>
      </c>
      <c r="R15" s="16"/>
      <c r="S15" s="201"/>
      <c r="T15" s="18" t="s">
        <v>136</v>
      </c>
      <c r="U15" s="83">
        <v>2021</v>
      </c>
      <c r="V15" s="83" t="s">
        <v>100</v>
      </c>
      <c r="W15" s="83" t="s">
        <v>101</v>
      </c>
      <c r="X15" s="12" t="s">
        <v>102</v>
      </c>
      <c r="Y15" s="13" t="s">
        <v>103</v>
      </c>
      <c r="Z15" s="83" t="s">
        <v>104</v>
      </c>
      <c r="AA15" s="14">
        <v>3200000000</v>
      </c>
      <c r="AB15" s="14">
        <f t="shared" si="0"/>
        <v>96000000</v>
      </c>
      <c r="AC15" s="67">
        <v>0.03</v>
      </c>
    </row>
    <row r="16" spans="1:29" ht="89.25" x14ac:dyDescent="0.2">
      <c r="A16" s="232">
        <v>12</v>
      </c>
      <c r="B16" s="175" t="s">
        <v>158</v>
      </c>
      <c r="C16" s="221" t="s">
        <v>159</v>
      </c>
      <c r="D16" s="221" t="s">
        <v>160</v>
      </c>
      <c r="E16" s="229">
        <v>44593</v>
      </c>
      <c r="F16" s="229">
        <v>44712</v>
      </c>
      <c r="G16" s="217" t="s">
        <v>161</v>
      </c>
      <c r="H16" s="217" t="s">
        <v>162</v>
      </c>
      <c r="I16" s="231">
        <v>0</v>
      </c>
      <c r="J16" s="231">
        <v>1</v>
      </c>
      <c r="K16" s="231">
        <v>0</v>
      </c>
      <c r="L16" s="231">
        <v>0</v>
      </c>
      <c r="M16" s="277">
        <v>0.05</v>
      </c>
      <c r="N16" s="231" t="s">
        <v>163</v>
      </c>
      <c r="O16" s="274" t="s">
        <v>96</v>
      </c>
      <c r="P16" s="275" t="s">
        <v>97</v>
      </c>
      <c r="Q16" s="28"/>
      <c r="R16" s="27"/>
      <c r="S16" s="24"/>
      <c r="T16" s="28"/>
      <c r="U16" s="68"/>
      <c r="V16" s="68"/>
      <c r="W16" s="68"/>
      <c r="X16" s="69"/>
      <c r="Y16" s="70"/>
      <c r="Z16" s="68"/>
      <c r="AA16" s="20"/>
      <c r="AB16" s="20"/>
      <c r="AC16" s="71"/>
    </row>
    <row r="17" spans="1:29" ht="68.25" customHeight="1" x14ac:dyDescent="0.2">
      <c r="A17" s="232">
        <v>13</v>
      </c>
      <c r="B17" s="179" t="s">
        <v>164</v>
      </c>
      <c r="C17" s="245" t="s">
        <v>165</v>
      </c>
      <c r="D17" s="278" t="s">
        <v>166</v>
      </c>
      <c r="E17" s="246">
        <v>44621</v>
      </c>
      <c r="F17" s="247">
        <v>44895</v>
      </c>
      <c r="G17" s="245" t="s">
        <v>167</v>
      </c>
      <c r="H17" s="245" t="s">
        <v>168</v>
      </c>
      <c r="I17" s="248">
        <v>1</v>
      </c>
      <c r="J17" s="248">
        <v>1</v>
      </c>
      <c r="K17" s="248">
        <v>1</v>
      </c>
      <c r="L17" s="248">
        <v>0</v>
      </c>
      <c r="M17" s="222">
        <v>0.05</v>
      </c>
      <c r="N17" s="222" t="s">
        <v>163</v>
      </c>
      <c r="O17" s="274" t="s">
        <v>96</v>
      </c>
      <c r="P17" s="275" t="s">
        <v>97</v>
      </c>
      <c r="Q17" s="28"/>
      <c r="R17" s="27"/>
      <c r="S17" s="24"/>
      <c r="T17" s="28"/>
      <c r="U17" s="68"/>
      <c r="V17" s="68"/>
      <c r="W17" s="68"/>
      <c r="X17" s="69"/>
      <c r="Y17" s="70"/>
      <c r="Z17" s="68"/>
      <c r="AA17" s="20"/>
      <c r="AB17" s="20"/>
      <c r="AC17" s="71"/>
    </row>
    <row r="18" spans="1:29" ht="30.75" customHeight="1" thickBot="1" x14ac:dyDescent="0.25">
      <c r="A18" s="174"/>
      <c r="B18" s="181" t="s">
        <v>169</v>
      </c>
      <c r="C18" s="182"/>
      <c r="D18" s="182"/>
      <c r="E18" s="183"/>
      <c r="F18" s="183"/>
      <c r="G18" s="184"/>
      <c r="H18" s="184"/>
      <c r="I18" s="44"/>
      <c r="J18" s="44"/>
      <c r="K18" s="44"/>
      <c r="L18" s="44"/>
      <c r="M18" s="187">
        <f>SUM(M5:M17)</f>
        <v>1.0000000000000002</v>
      </c>
      <c r="N18" s="185"/>
      <c r="O18" s="197"/>
      <c r="P18" s="203"/>
      <c r="Q18" s="72"/>
      <c r="R18" s="73"/>
      <c r="S18" s="202"/>
      <c r="T18" s="72"/>
      <c r="U18" s="74"/>
      <c r="V18" s="74"/>
      <c r="W18" s="74"/>
      <c r="X18" s="75"/>
      <c r="Y18" s="76"/>
      <c r="Z18" s="74"/>
      <c r="AA18" s="77"/>
      <c r="AB18" s="77"/>
      <c r="AC18" s="78"/>
    </row>
    <row r="19" spans="1:29" ht="38.25" x14ac:dyDescent="0.2">
      <c r="A19" s="233">
        <v>14</v>
      </c>
      <c r="B19" s="180" t="s">
        <v>170</v>
      </c>
      <c r="C19" s="204" t="s">
        <v>171</v>
      </c>
      <c r="D19" s="204" t="s">
        <v>171</v>
      </c>
      <c r="E19" s="265">
        <v>44562</v>
      </c>
      <c r="F19" s="265">
        <v>44742</v>
      </c>
      <c r="G19" s="204" t="s">
        <v>172</v>
      </c>
      <c r="H19" s="204" t="s">
        <v>173</v>
      </c>
      <c r="I19" s="279">
        <v>0</v>
      </c>
      <c r="J19" s="279">
        <v>1</v>
      </c>
      <c r="K19" s="279">
        <v>0</v>
      </c>
      <c r="L19" s="279">
        <v>0</v>
      </c>
      <c r="M19" s="280">
        <v>0.06</v>
      </c>
      <c r="N19" s="281" t="s">
        <v>174</v>
      </c>
      <c r="O19" s="250" t="s">
        <v>175</v>
      </c>
      <c r="P19" s="251" t="s">
        <v>176</v>
      </c>
      <c r="Q19" s="188" t="s">
        <v>98</v>
      </c>
      <c r="R19" s="189"/>
      <c r="S19" s="189"/>
      <c r="T19" s="188">
        <v>80121601</v>
      </c>
      <c r="U19" s="190">
        <v>2021</v>
      </c>
      <c r="V19" s="62" t="s">
        <v>100</v>
      </c>
      <c r="W19" s="62" t="s">
        <v>101</v>
      </c>
      <c r="X19" s="63" t="s">
        <v>177</v>
      </c>
      <c r="Y19" s="64" t="s">
        <v>178</v>
      </c>
      <c r="Z19" s="62" t="s">
        <v>104</v>
      </c>
      <c r="AA19" s="65">
        <f>'[2]Presupuesto 2021'!$F$14</f>
        <v>918800161.54838717</v>
      </c>
      <c r="AB19" s="65">
        <f>'[2]Presupuesto 2021'!F10</f>
        <v>100741935.48387097</v>
      </c>
      <c r="AC19" s="66">
        <f>+AB19/AA19</f>
        <v>0.10964509988123848</v>
      </c>
    </row>
    <row r="20" spans="1:29" ht="63.75" x14ac:dyDescent="0.2">
      <c r="A20" s="232">
        <v>15</v>
      </c>
      <c r="B20" s="175" t="s">
        <v>179</v>
      </c>
      <c r="C20" s="217" t="s">
        <v>180</v>
      </c>
      <c r="D20" s="217" t="s">
        <v>181</v>
      </c>
      <c r="E20" s="247">
        <v>44562</v>
      </c>
      <c r="F20" s="247">
        <v>44712</v>
      </c>
      <c r="G20" s="217" t="s">
        <v>172</v>
      </c>
      <c r="H20" s="217" t="s">
        <v>173</v>
      </c>
      <c r="I20" s="231">
        <v>0</v>
      </c>
      <c r="J20" s="231">
        <v>1</v>
      </c>
      <c r="K20" s="231">
        <v>0</v>
      </c>
      <c r="L20" s="231">
        <v>0</v>
      </c>
      <c r="M20" s="277">
        <v>7.0000000000000007E-2</v>
      </c>
      <c r="N20" s="263" t="s">
        <v>174</v>
      </c>
      <c r="O20" s="248" t="s">
        <v>175</v>
      </c>
      <c r="P20" s="253" t="s">
        <v>176</v>
      </c>
      <c r="Q20" s="191" t="s">
        <v>98</v>
      </c>
      <c r="R20" s="192"/>
      <c r="S20" s="192"/>
      <c r="T20" s="191"/>
      <c r="U20" s="193"/>
      <c r="V20" s="83"/>
      <c r="W20" s="83"/>
      <c r="X20" s="12"/>
      <c r="Y20" s="13"/>
      <c r="Z20" s="83"/>
      <c r="AA20" s="14"/>
      <c r="AB20" s="14"/>
      <c r="AC20" s="15"/>
    </row>
    <row r="21" spans="1:29" ht="89.25" x14ac:dyDescent="0.2">
      <c r="A21" s="232">
        <v>16</v>
      </c>
      <c r="B21" s="175" t="s">
        <v>182</v>
      </c>
      <c r="C21" s="217" t="s">
        <v>183</v>
      </c>
      <c r="D21" s="217" t="s">
        <v>184</v>
      </c>
      <c r="E21" s="247">
        <v>44562</v>
      </c>
      <c r="F21" s="247">
        <v>44712</v>
      </c>
      <c r="G21" s="217" t="s">
        <v>172</v>
      </c>
      <c r="H21" s="217" t="s">
        <v>173</v>
      </c>
      <c r="I21" s="231">
        <v>0</v>
      </c>
      <c r="J21" s="231">
        <v>1</v>
      </c>
      <c r="K21" s="231">
        <v>0</v>
      </c>
      <c r="L21" s="231">
        <v>0</v>
      </c>
      <c r="M21" s="277">
        <v>7.0000000000000007E-2</v>
      </c>
      <c r="N21" s="263" t="s">
        <v>174</v>
      </c>
      <c r="O21" s="248" t="s">
        <v>175</v>
      </c>
      <c r="P21" s="253" t="s">
        <v>176</v>
      </c>
      <c r="Q21" s="191" t="s">
        <v>98</v>
      </c>
      <c r="R21" s="192"/>
      <c r="S21" s="192"/>
      <c r="T21" s="191"/>
      <c r="U21" s="193"/>
      <c r="V21" s="83"/>
      <c r="W21" s="83"/>
      <c r="X21" s="12"/>
      <c r="Y21" s="13"/>
      <c r="Z21" s="83"/>
      <c r="AA21" s="14"/>
      <c r="AB21" s="14"/>
      <c r="AC21" s="15"/>
    </row>
    <row r="22" spans="1:29" ht="89.25" x14ac:dyDescent="0.2">
      <c r="A22" s="232">
        <v>17</v>
      </c>
      <c r="B22" s="175" t="s">
        <v>185</v>
      </c>
      <c r="C22" s="217" t="s">
        <v>186</v>
      </c>
      <c r="D22" s="217" t="s">
        <v>187</v>
      </c>
      <c r="E22" s="229">
        <v>44562</v>
      </c>
      <c r="F22" s="229">
        <v>44926</v>
      </c>
      <c r="G22" s="217" t="s">
        <v>188</v>
      </c>
      <c r="H22" s="217" t="s">
        <v>189</v>
      </c>
      <c r="I22" s="231">
        <v>1</v>
      </c>
      <c r="J22" s="231">
        <v>1</v>
      </c>
      <c r="K22" s="231">
        <v>1</v>
      </c>
      <c r="L22" s="231">
        <v>1</v>
      </c>
      <c r="M22" s="277">
        <v>0.3</v>
      </c>
      <c r="N22" s="263" t="s">
        <v>190</v>
      </c>
      <c r="O22" s="248" t="s">
        <v>175</v>
      </c>
      <c r="P22" s="253" t="s">
        <v>176</v>
      </c>
      <c r="Q22" s="191" t="s">
        <v>98</v>
      </c>
      <c r="R22" s="192"/>
      <c r="S22" s="192"/>
      <c r="T22" s="191"/>
      <c r="U22" s="193"/>
      <c r="V22" s="83"/>
      <c r="W22" s="83"/>
      <c r="X22" s="12"/>
      <c r="Y22" s="13"/>
      <c r="Z22" s="83"/>
      <c r="AA22" s="14"/>
      <c r="AB22" s="14"/>
      <c r="AC22" s="15"/>
    </row>
    <row r="23" spans="1:29" ht="89.25" x14ac:dyDescent="0.2">
      <c r="A23" s="232">
        <v>18</v>
      </c>
      <c r="B23" s="175" t="s">
        <v>191</v>
      </c>
      <c r="C23" s="217" t="s">
        <v>192</v>
      </c>
      <c r="D23" s="217" t="s">
        <v>193</v>
      </c>
      <c r="E23" s="229">
        <v>44562</v>
      </c>
      <c r="F23" s="229">
        <v>44651</v>
      </c>
      <c r="G23" s="217" t="s">
        <v>194</v>
      </c>
      <c r="H23" s="217" t="s">
        <v>195</v>
      </c>
      <c r="I23" s="231">
        <v>1</v>
      </c>
      <c r="J23" s="231">
        <v>0</v>
      </c>
      <c r="K23" s="231">
        <v>0</v>
      </c>
      <c r="L23" s="231">
        <v>0</v>
      </c>
      <c r="M23" s="277">
        <v>0.03</v>
      </c>
      <c r="N23" s="263" t="s">
        <v>135</v>
      </c>
      <c r="O23" s="248" t="s">
        <v>175</v>
      </c>
      <c r="P23" s="253" t="s">
        <v>176</v>
      </c>
      <c r="Q23" s="191" t="s">
        <v>98</v>
      </c>
      <c r="R23" s="192"/>
      <c r="S23" s="192"/>
      <c r="T23" s="191">
        <v>80121601</v>
      </c>
      <c r="U23" s="193">
        <v>2021</v>
      </c>
      <c r="V23" s="83" t="s">
        <v>100</v>
      </c>
      <c r="W23" s="83" t="s">
        <v>101</v>
      </c>
      <c r="X23" s="12" t="s">
        <v>177</v>
      </c>
      <c r="Y23" s="13" t="s">
        <v>178</v>
      </c>
      <c r="Z23" s="83" t="s">
        <v>104</v>
      </c>
      <c r="AA23" s="14">
        <f>'[2]Presupuesto 2021'!$F$14</f>
        <v>918800161.54838717</v>
      </c>
      <c r="AB23" s="14">
        <f>'[2]Presupuesto 2021'!F4+'[2]Presupuesto 2021'!F6+'[2]Presupuesto 2021'!F9+'[2]Presupuesto 2021'!F11</f>
        <v>483507580.90322584</v>
      </c>
      <c r="AC23" s="15">
        <f>+AB23/AA23</f>
        <v>0.52623802338955361</v>
      </c>
    </row>
    <row r="24" spans="1:29" ht="89.25" x14ac:dyDescent="0.2">
      <c r="A24" s="232">
        <v>19</v>
      </c>
      <c r="B24" s="175" t="s">
        <v>196</v>
      </c>
      <c r="C24" s="217" t="s">
        <v>197</v>
      </c>
      <c r="D24" s="217" t="s">
        <v>198</v>
      </c>
      <c r="E24" s="229">
        <v>44562</v>
      </c>
      <c r="F24" s="229">
        <v>44651</v>
      </c>
      <c r="G24" s="217" t="s">
        <v>194</v>
      </c>
      <c r="H24" s="217" t="s">
        <v>195</v>
      </c>
      <c r="I24" s="231">
        <v>1</v>
      </c>
      <c r="J24" s="231">
        <v>0</v>
      </c>
      <c r="K24" s="231">
        <v>0</v>
      </c>
      <c r="L24" s="231">
        <v>0</v>
      </c>
      <c r="M24" s="277">
        <v>0.03</v>
      </c>
      <c r="N24" s="263" t="s">
        <v>135</v>
      </c>
      <c r="O24" s="248" t="s">
        <v>175</v>
      </c>
      <c r="P24" s="253" t="s">
        <v>176</v>
      </c>
      <c r="Q24" s="191" t="s">
        <v>98</v>
      </c>
      <c r="R24" s="192"/>
      <c r="S24" s="192"/>
      <c r="T24" s="191">
        <v>80121601</v>
      </c>
      <c r="U24" s="193">
        <v>2021</v>
      </c>
      <c r="V24" s="83" t="s">
        <v>100</v>
      </c>
      <c r="W24" s="83" t="s">
        <v>101</v>
      </c>
      <c r="X24" s="12" t="s">
        <v>177</v>
      </c>
      <c r="Y24" s="13" t="s">
        <v>178</v>
      </c>
      <c r="Z24" s="83" t="s">
        <v>104</v>
      </c>
      <c r="AA24" s="14">
        <f>'[2]Presupuesto 2021'!$F$14</f>
        <v>918800161.54838717</v>
      </c>
      <c r="AB24" s="14">
        <f>('[2]Presupuesto 2021'!$F$5+'[2]Presupuesto 2021'!$F$7+'[2]Presupuesto 2021'!$F$8+'[2]Presupuesto 2021'!$F$12)/2</f>
        <v>119138225.80645162</v>
      </c>
      <c r="AC24" s="15">
        <f>+AB24/AA24</f>
        <v>0.12966717986387444</v>
      </c>
    </row>
    <row r="25" spans="1:29" ht="89.25" x14ac:dyDescent="0.2">
      <c r="A25" s="232">
        <v>20</v>
      </c>
      <c r="B25" s="175" t="s">
        <v>199</v>
      </c>
      <c r="C25" s="217" t="s">
        <v>200</v>
      </c>
      <c r="D25" s="217" t="s">
        <v>201</v>
      </c>
      <c r="E25" s="229">
        <v>44652</v>
      </c>
      <c r="F25" s="229">
        <v>44742</v>
      </c>
      <c r="G25" s="217" t="s">
        <v>194</v>
      </c>
      <c r="H25" s="217" t="s">
        <v>195</v>
      </c>
      <c r="I25" s="231">
        <v>0</v>
      </c>
      <c r="J25" s="231">
        <v>1</v>
      </c>
      <c r="K25" s="231">
        <v>0</v>
      </c>
      <c r="L25" s="231">
        <v>0</v>
      </c>
      <c r="M25" s="277">
        <v>0.04</v>
      </c>
      <c r="N25" s="263" t="s">
        <v>135</v>
      </c>
      <c r="O25" s="248" t="s">
        <v>175</v>
      </c>
      <c r="P25" s="253" t="s">
        <v>176</v>
      </c>
      <c r="Q25" s="191" t="s">
        <v>98</v>
      </c>
      <c r="R25" s="192"/>
      <c r="S25" s="192"/>
      <c r="T25" s="191"/>
      <c r="U25" s="193"/>
      <c r="V25" s="83"/>
      <c r="W25" s="83"/>
      <c r="X25" s="12"/>
      <c r="Y25" s="13"/>
      <c r="Z25" s="83"/>
      <c r="AA25" s="14"/>
      <c r="AB25" s="14"/>
      <c r="AC25" s="15"/>
    </row>
    <row r="26" spans="1:29" ht="89.25" x14ac:dyDescent="0.2">
      <c r="A26" s="232">
        <v>21</v>
      </c>
      <c r="B26" s="175" t="s">
        <v>202</v>
      </c>
      <c r="C26" s="217" t="s">
        <v>203</v>
      </c>
      <c r="D26" s="217" t="s">
        <v>204</v>
      </c>
      <c r="E26" s="229">
        <v>44652</v>
      </c>
      <c r="F26" s="229">
        <v>44742</v>
      </c>
      <c r="G26" s="217" t="s">
        <v>194</v>
      </c>
      <c r="H26" s="217" t="s">
        <v>195</v>
      </c>
      <c r="I26" s="231">
        <v>0</v>
      </c>
      <c r="J26" s="231">
        <v>1</v>
      </c>
      <c r="K26" s="231">
        <v>0</v>
      </c>
      <c r="L26" s="231">
        <v>0</v>
      </c>
      <c r="M26" s="277">
        <v>0.04</v>
      </c>
      <c r="N26" s="263" t="s">
        <v>135</v>
      </c>
      <c r="O26" s="248" t="s">
        <v>175</v>
      </c>
      <c r="P26" s="253" t="s">
        <v>176</v>
      </c>
      <c r="Q26" s="191" t="s">
        <v>98</v>
      </c>
      <c r="R26" s="192"/>
      <c r="S26" s="192"/>
      <c r="T26" s="191"/>
      <c r="U26" s="193"/>
      <c r="V26" s="83"/>
      <c r="W26" s="83"/>
      <c r="X26" s="12"/>
      <c r="Y26" s="13"/>
      <c r="Z26" s="83"/>
      <c r="AA26" s="14"/>
      <c r="AB26" s="14"/>
      <c r="AC26" s="15"/>
    </row>
    <row r="27" spans="1:29" ht="51" x14ac:dyDescent="0.2">
      <c r="A27" s="232">
        <v>22</v>
      </c>
      <c r="B27" s="175" t="s">
        <v>205</v>
      </c>
      <c r="C27" s="217" t="s">
        <v>206</v>
      </c>
      <c r="D27" s="217" t="s">
        <v>207</v>
      </c>
      <c r="E27" s="229">
        <v>44562</v>
      </c>
      <c r="F27" s="229">
        <v>44926</v>
      </c>
      <c r="G27" s="217" t="s">
        <v>208</v>
      </c>
      <c r="H27" s="217" t="s">
        <v>209</v>
      </c>
      <c r="I27" s="231">
        <v>0</v>
      </c>
      <c r="J27" s="231">
        <v>6</v>
      </c>
      <c r="K27" s="231">
        <v>0</v>
      </c>
      <c r="L27" s="231">
        <v>6</v>
      </c>
      <c r="M27" s="277">
        <v>0.03</v>
      </c>
      <c r="N27" s="263" t="s">
        <v>135</v>
      </c>
      <c r="O27" s="248" t="s">
        <v>175</v>
      </c>
      <c r="P27" s="253" t="s">
        <v>176</v>
      </c>
      <c r="Q27" s="191" t="s">
        <v>98</v>
      </c>
      <c r="R27" s="192"/>
      <c r="S27" s="192"/>
      <c r="T27" s="191"/>
      <c r="U27" s="193"/>
      <c r="V27" s="83"/>
      <c r="W27" s="83"/>
      <c r="X27" s="12"/>
      <c r="Y27" s="13"/>
      <c r="Z27" s="83"/>
      <c r="AA27" s="14"/>
      <c r="AB27" s="14"/>
      <c r="AC27" s="15"/>
    </row>
    <row r="28" spans="1:29" ht="89.25" x14ac:dyDescent="0.2">
      <c r="A28" s="232">
        <v>23</v>
      </c>
      <c r="B28" s="175" t="s">
        <v>210</v>
      </c>
      <c r="C28" s="217" t="s">
        <v>211</v>
      </c>
      <c r="D28" s="217" t="s">
        <v>212</v>
      </c>
      <c r="E28" s="229">
        <v>44743</v>
      </c>
      <c r="F28" s="229">
        <v>44834</v>
      </c>
      <c r="G28" s="217" t="s">
        <v>194</v>
      </c>
      <c r="H28" s="217" t="s">
        <v>195</v>
      </c>
      <c r="I28" s="231">
        <v>0</v>
      </c>
      <c r="J28" s="231">
        <v>0</v>
      </c>
      <c r="K28" s="231">
        <v>1</v>
      </c>
      <c r="L28" s="231">
        <v>0</v>
      </c>
      <c r="M28" s="277">
        <v>0.03</v>
      </c>
      <c r="N28" s="263" t="s">
        <v>135</v>
      </c>
      <c r="O28" s="248" t="s">
        <v>175</v>
      </c>
      <c r="P28" s="253" t="s">
        <v>176</v>
      </c>
      <c r="Q28" s="191" t="s">
        <v>98</v>
      </c>
      <c r="R28" s="192"/>
      <c r="S28" s="192"/>
      <c r="T28" s="191">
        <v>80121601</v>
      </c>
      <c r="U28" s="193">
        <v>2021</v>
      </c>
      <c r="V28" s="83" t="s">
        <v>100</v>
      </c>
      <c r="W28" s="83" t="s">
        <v>101</v>
      </c>
      <c r="X28" s="12" t="s">
        <v>177</v>
      </c>
      <c r="Y28" s="13" t="s">
        <v>178</v>
      </c>
      <c r="Z28" s="83" t="s">
        <v>104</v>
      </c>
      <c r="AA28" s="14">
        <f>'[2]Presupuesto 2021'!$F$14</f>
        <v>918800161.54838717</v>
      </c>
      <c r="AB28" s="14">
        <f>('[2]Presupuesto 2021'!$F$5+'[2]Presupuesto 2021'!$F$7+'[2]Presupuesto 2021'!$F$8+'[2]Presupuesto 2021'!$F$12)/2</f>
        <v>119138225.80645162</v>
      </c>
      <c r="AC28" s="15">
        <f>+AB28/AA28</f>
        <v>0.12966717986387444</v>
      </c>
    </row>
    <row r="29" spans="1:29" ht="63.75" x14ac:dyDescent="0.2">
      <c r="A29" s="232">
        <v>24</v>
      </c>
      <c r="B29" s="175" t="s">
        <v>213</v>
      </c>
      <c r="C29" s="217" t="s">
        <v>214</v>
      </c>
      <c r="D29" s="217" t="s">
        <v>215</v>
      </c>
      <c r="E29" s="229">
        <v>44562</v>
      </c>
      <c r="F29" s="229">
        <v>44926</v>
      </c>
      <c r="G29" s="217" t="s">
        <v>216</v>
      </c>
      <c r="H29" s="217" t="s">
        <v>217</v>
      </c>
      <c r="I29" s="231">
        <v>0</v>
      </c>
      <c r="J29" s="231">
        <v>1</v>
      </c>
      <c r="K29" s="231">
        <v>1</v>
      </c>
      <c r="L29" s="231">
        <v>1</v>
      </c>
      <c r="M29" s="277">
        <v>0.12</v>
      </c>
      <c r="N29" s="263" t="s">
        <v>135</v>
      </c>
      <c r="O29" s="248" t="s">
        <v>175</v>
      </c>
      <c r="P29" s="253" t="s">
        <v>176</v>
      </c>
      <c r="Q29" s="191" t="s">
        <v>98</v>
      </c>
      <c r="R29" s="192"/>
      <c r="S29" s="192"/>
      <c r="T29" s="191">
        <v>80121601</v>
      </c>
      <c r="U29" s="193">
        <v>2021</v>
      </c>
      <c r="V29" s="83" t="s">
        <v>100</v>
      </c>
      <c r="W29" s="83" t="s">
        <v>101</v>
      </c>
      <c r="X29" s="12" t="s">
        <v>177</v>
      </c>
      <c r="Y29" s="13" t="s">
        <v>178</v>
      </c>
      <c r="Z29" s="83" t="s">
        <v>104</v>
      </c>
      <c r="AA29" s="14">
        <f>'[2]Presupuesto 2021'!$F$14</f>
        <v>918800161.54838717</v>
      </c>
      <c r="AB29" s="14">
        <f>('[2]Presupuesto 2021'!$F$3+'[2]Presupuesto 2021'!$F$13)</f>
        <v>96274193.548387095</v>
      </c>
      <c r="AC29" s="15">
        <f>+AB29/AA29</f>
        <v>0.10478251700145894</v>
      </c>
    </row>
    <row r="30" spans="1:29" ht="89.25" x14ac:dyDescent="0.2">
      <c r="A30" s="232">
        <v>25</v>
      </c>
      <c r="B30" s="175" t="s">
        <v>218</v>
      </c>
      <c r="C30" s="217" t="s">
        <v>219</v>
      </c>
      <c r="D30" s="217" t="s">
        <v>220</v>
      </c>
      <c r="E30" s="229">
        <v>44835</v>
      </c>
      <c r="F30" s="229">
        <v>44926</v>
      </c>
      <c r="G30" s="217" t="s">
        <v>194</v>
      </c>
      <c r="H30" s="217" t="s">
        <v>195</v>
      </c>
      <c r="I30" s="231">
        <v>0</v>
      </c>
      <c r="J30" s="231">
        <v>0</v>
      </c>
      <c r="K30" s="231">
        <v>0</v>
      </c>
      <c r="L30" s="231">
        <v>1</v>
      </c>
      <c r="M30" s="277">
        <v>0.03</v>
      </c>
      <c r="N30" s="263" t="s">
        <v>135</v>
      </c>
      <c r="O30" s="248" t="s">
        <v>175</v>
      </c>
      <c r="P30" s="253" t="s">
        <v>176</v>
      </c>
      <c r="Q30" s="191" t="s">
        <v>98</v>
      </c>
      <c r="R30" s="192"/>
      <c r="S30" s="192"/>
      <c r="T30" s="191">
        <v>80121601</v>
      </c>
      <c r="U30" s="193">
        <v>2021</v>
      </c>
      <c r="V30" s="83" t="s">
        <v>100</v>
      </c>
      <c r="W30" s="83" t="s">
        <v>101</v>
      </c>
      <c r="X30" s="12" t="s">
        <v>177</v>
      </c>
      <c r="Y30" s="13" t="s">
        <v>178</v>
      </c>
      <c r="Z30" s="83" t="s">
        <v>104</v>
      </c>
      <c r="AA30" s="14">
        <f>'[3]Presupuesto 2021'!$F$14</f>
        <v>918800161.54838717</v>
      </c>
      <c r="AB30" s="14">
        <f>('[3]Presupuesto 2021'!$F$3+'[3]Presupuesto 2021'!$F$13)/2</f>
        <v>48137096.774193548</v>
      </c>
      <c r="AC30" s="15">
        <f>+AB30/AA30</f>
        <v>5.2391258500729468E-2</v>
      </c>
    </row>
    <row r="31" spans="1:29" ht="127.5" x14ac:dyDescent="0.2">
      <c r="A31" s="232">
        <v>26</v>
      </c>
      <c r="B31" s="175" t="s">
        <v>221</v>
      </c>
      <c r="C31" s="217" t="s">
        <v>222</v>
      </c>
      <c r="D31" s="217" t="s">
        <v>223</v>
      </c>
      <c r="E31" s="229">
        <v>44562</v>
      </c>
      <c r="F31" s="229">
        <v>44926</v>
      </c>
      <c r="G31" s="217" t="s">
        <v>224</v>
      </c>
      <c r="H31" s="217" t="s">
        <v>225</v>
      </c>
      <c r="I31" s="231">
        <v>1</v>
      </c>
      <c r="J31" s="231">
        <v>1</v>
      </c>
      <c r="K31" s="231">
        <v>1</v>
      </c>
      <c r="L31" s="231">
        <v>1</v>
      </c>
      <c r="M31" s="277">
        <v>0.03</v>
      </c>
      <c r="N31" s="263" t="s">
        <v>190</v>
      </c>
      <c r="O31" s="248" t="s">
        <v>175</v>
      </c>
      <c r="P31" s="253" t="s">
        <v>176</v>
      </c>
      <c r="Q31" s="191" t="s">
        <v>98</v>
      </c>
      <c r="R31" s="192"/>
      <c r="S31" s="192"/>
      <c r="T31" s="191">
        <v>80121601</v>
      </c>
      <c r="U31" s="193">
        <v>2021</v>
      </c>
      <c r="V31" s="83" t="s">
        <v>100</v>
      </c>
      <c r="W31" s="83" t="s">
        <v>101</v>
      </c>
      <c r="X31" s="12" t="s">
        <v>177</v>
      </c>
      <c r="Y31" s="13" t="s">
        <v>178</v>
      </c>
      <c r="Z31" s="83" t="s">
        <v>104</v>
      </c>
      <c r="AA31" s="14">
        <f>'[3]Presupuesto 2021'!$F$14</f>
        <v>918800161.54838717</v>
      </c>
      <c r="AB31" s="14">
        <f>('[3]Presupuesto 2021'!$F$3+'[3]Presupuesto 2021'!$F$13)/2</f>
        <v>48137096.774193548</v>
      </c>
      <c r="AC31" s="15">
        <f>+AB31/AA31</f>
        <v>5.2391258500729468E-2</v>
      </c>
    </row>
    <row r="32" spans="1:29" ht="89.25" x14ac:dyDescent="0.2">
      <c r="A32" s="232">
        <v>27</v>
      </c>
      <c r="B32" s="175" t="s">
        <v>226</v>
      </c>
      <c r="C32" s="217" t="s">
        <v>227</v>
      </c>
      <c r="D32" s="217" t="s">
        <v>228</v>
      </c>
      <c r="E32" s="229">
        <v>44562</v>
      </c>
      <c r="F32" s="229">
        <v>44926</v>
      </c>
      <c r="G32" s="217" t="s">
        <v>229</v>
      </c>
      <c r="H32" s="217" t="s">
        <v>230</v>
      </c>
      <c r="I32" s="231">
        <v>0</v>
      </c>
      <c r="J32" s="231">
        <v>0</v>
      </c>
      <c r="K32" s="231">
        <v>0</v>
      </c>
      <c r="L32" s="231">
        <v>2</v>
      </c>
      <c r="M32" s="277">
        <v>0.03</v>
      </c>
      <c r="N32" s="231" t="s">
        <v>231</v>
      </c>
      <c r="O32" s="248" t="s">
        <v>175</v>
      </c>
      <c r="P32" s="253" t="s">
        <v>176</v>
      </c>
      <c r="Q32" s="194"/>
      <c r="R32" s="195"/>
      <c r="S32" s="195"/>
      <c r="T32" s="196"/>
      <c r="U32" s="196"/>
      <c r="V32" s="30"/>
      <c r="W32" s="30"/>
      <c r="X32" s="30"/>
      <c r="Y32" s="30"/>
      <c r="Z32" s="30"/>
      <c r="AA32" s="30"/>
      <c r="AB32" s="30"/>
      <c r="AC32" s="30"/>
    </row>
    <row r="33" spans="1:30" ht="89.25" x14ac:dyDescent="0.2">
      <c r="A33" s="232">
        <v>28</v>
      </c>
      <c r="B33" s="175" t="s">
        <v>232</v>
      </c>
      <c r="C33" s="217" t="s">
        <v>159</v>
      </c>
      <c r="D33" s="217" t="s">
        <v>160</v>
      </c>
      <c r="E33" s="229">
        <v>44593</v>
      </c>
      <c r="F33" s="229">
        <v>44712</v>
      </c>
      <c r="G33" s="217" t="s">
        <v>161</v>
      </c>
      <c r="H33" s="217" t="s">
        <v>162</v>
      </c>
      <c r="I33" s="231">
        <v>0</v>
      </c>
      <c r="J33" s="231">
        <v>1</v>
      </c>
      <c r="K33" s="231">
        <v>0</v>
      </c>
      <c r="L33" s="231">
        <v>0</v>
      </c>
      <c r="M33" s="277">
        <v>0.04</v>
      </c>
      <c r="N33" s="231" t="s">
        <v>231</v>
      </c>
      <c r="O33" s="248" t="s">
        <v>175</v>
      </c>
      <c r="P33" s="253" t="s">
        <v>176</v>
      </c>
      <c r="Q33" s="191" t="s">
        <v>233</v>
      </c>
      <c r="R33" s="173"/>
      <c r="S33" s="173" t="s">
        <v>234</v>
      </c>
      <c r="T33" s="173" t="s">
        <v>234</v>
      </c>
      <c r="U33" s="191">
        <v>2021</v>
      </c>
      <c r="V33" s="83" t="s">
        <v>100</v>
      </c>
      <c r="W33" s="83" t="s">
        <v>101</v>
      </c>
      <c r="X33" s="83" t="s">
        <v>235</v>
      </c>
      <c r="Y33" s="12" t="s">
        <v>236</v>
      </c>
      <c r="Z33" s="13" t="s">
        <v>104</v>
      </c>
      <c r="AA33" s="83">
        <v>3781987657</v>
      </c>
      <c r="AB33" s="14">
        <v>3781987657</v>
      </c>
      <c r="AC33" s="14"/>
    </row>
    <row r="34" spans="1:30" ht="51" customHeight="1" x14ac:dyDescent="0.2">
      <c r="A34" s="232">
        <v>29</v>
      </c>
      <c r="B34" s="175" t="s">
        <v>237</v>
      </c>
      <c r="C34" s="245" t="s">
        <v>165</v>
      </c>
      <c r="D34" s="245" t="s">
        <v>166</v>
      </c>
      <c r="E34" s="246">
        <v>44621</v>
      </c>
      <c r="F34" s="247">
        <v>44895</v>
      </c>
      <c r="G34" s="245" t="s">
        <v>167</v>
      </c>
      <c r="H34" s="245" t="s">
        <v>168</v>
      </c>
      <c r="I34" s="248">
        <v>1</v>
      </c>
      <c r="J34" s="248">
        <v>1</v>
      </c>
      <c r="K34" s="248">
        <v>1</v>
      </c>
      <c r="L34" s="248">
        <v>0</v>
      </c>
      <c r="M34" s="222">
        <v>0.05</v>
      </c>
      <c r="N34" s="222" t="s">
        <v>163</v>
      </c>
      <c r="O34" s="248" t="s">
        <v>175</v>
      </c>
      <c r="P34" s="253" t="s">
        <v>176</v>
      </c>
      <c r="Q34" s="191"/>
      <c r="R34" s="173"/>
      <c r="S34" s="173"/>
      <c r="T34" s="173"/>
      <c r="U34" s="191"/>
      <c r="V34" s="83"/>
      <c r="W34" s="83"/>
      <c r="X34" s="83"/>
      <c r="Y34" s="12"/>
      <c r="Z34" s="13"/>
      <c r="AA34" s="83"/>
      <c r="AB34" s="14"/>
      <c r="AC34" s="14"/>
    </row>
    <row r="35" spans="1:30" ht="40.5" customHeight="1" thickBot="1" x14ac:dyDescent="0.25">
      <c r="A35" s="174"/>
      <c r="B35" s="181" t="s">
        <v>238</v>
      </c>
      <c r="C35" s="182"/>
      <c r="D35" s="182"/>
      <c r="E35" s="183"/>
      <c r="F35" s="183"/>
      <c r="G35" s="184"/>
      <c r="H35" s="184"/>
      <c r="I35" s="44"/>
      <c r="J35" s="44"/>
      <c r="K35" s="44"/>
      <c r="L35" s="44"/>
      <c r="M35" s="187">
        <f>SUM(M19:M34)</f>
        <v>1.0000000000000002</v>
      </c>
      <c r="N35" s="185"/>
      <c r="O35" s="197"/>
      <c r="P35" s="203"/>
      <c r="Q35" s="18" t="s">
        <v>233</v>
      </c>
      <c r="R35" s="11"/>
      <c r="S35" s="11" t="s">
        <v>234</v>
      </c>
      <c r="T35" s="11" t="s">
        <v>234</v>
      </c>
      <c r="U35" s="18">
        <v>2021</v>
      </c>
      <c r="V35" s="83" t="s">
        <v>100</v>
      </c>
      <c r="W35" s="83" t="s">
        <v>101</v>
      </c>
      <c r="X35" s="83" t="s">
        <v>235</v>
      </c>
      <c r="Y35" s="12" t="s">
        <v>236</v>
      </c>
      <c r="Z35" s="13" t="s">
        <v>104</v>
      </c>
      <c r="AA35" s="83">
        <v>3127823490</v>
      </c>
      <c r="AB35" s="14">
        <v>3127823490</v>
      </c>
      <c r="AC35" s="14"/>
      <c r="AD35" s="153"/>
    </row>
    <row r="36" spans="1:30" ht="51" x14ac:dyDescent="0.2">
      <c r="A36" s="233">
        <v>30</v>
      </c>
      <c r="B36" s="180" t="s">
        <v>239</v>
      </c>
      <c r="C36" s="204" t="s">
        <v>240</v>
      </c>
      <c r="D36" s="205" t="s">
        <v>241</v>
      </c>
      <c r="E36" s="206">
        <v>44593</v>
      </c>
      <c r="F36" s="206">
        <v>44926</v>
      </c>
      <c r="G36" s="207" t="s">
        <v>242</v>
      </c>
      <c r="H36" s="204" t="s">
        <v>243</v>
      </c>
      <c r="I36" s="208">
        <v>0.25</v>
      </c>
      <c r="J36" s="209">
        <v>0.25</v>
      </c>
      <c r="K36" s="209">
        <v>0.25</v>
      </c>
      <c r="L36" s="209">
        <v>0.25</v>
      </c>
      <c r="M36" s="210">
        <v>0.05</v>
      </c>
      <c r="N36" s="211" t="s">
        <v>244</v>
      </c>
      <c r="O36" s="212" t="s">
        <v>245</v>
      </c>
      <c r="P36" s="213" t="s">
        <v>246</v>
      </c>
      <c r="Q36" s="18" t="s">
        <v>98</v>
      </c>
      <c r="R36" s="11"/>
      <c r="S36" s="83">
        <v>81111504</v>
      </c>
      <c r="T36" s="83">
        <v>81111504</v>
      </c>
      <c r="U36" s="18">
        <v>2021</v>
      </c>
      <c r="V36" s="83" t="s">
        <v>100</v>
      </c>
      <c r="W36" s="83" t="s">
        <v>101</v>
      </c>
      <c r="X36" s="83" t="s">
        <v>235</v>
      </c>
      <c r="Y36" s="12" t="s">
        <v>236</v>
      </c>
      <c r="Z36" s="13" t="s">
        <v>104</v>
      </c>
      <c r="AA36" s="83">
        <v>97376000</v>
      </c>
      <c r="AB36" s="14">
        <v>97376000</v>
      </c>
      <c r="AC36" s="14"/>
    </row>
    <row r="37" spans="1:30" ht="51" x14ac:dyDescent="0.2">
      <c r="A37" s="232">
        <v>31</v>
      </c>
      <c r="B37" s="175" t="s">
        <v>247</v>
      </c>
      <c r="C37" s="214" t="s">
        <v>248</v>
      </c>
      <c r="D37" s="214" t="s">
        <v>249</v>
      </c>
      <c r="E37" s="215">
        <v>44568</v>
      </c>
      <c r="F37" s="215">
        <v>44834</v>
      </c>
      <c r="G37" s="216" t="s">
        <v>250</v>
      </c>
      <c r="H37" s="217" t="s">
        <v>251</v>
      </c>
      <c r="I37" s="218">
        <v>0.33</v>
      </c>
      <c r="J37" s="219">
        <v>0.33</v>
      </c>
      <c r="K37" s="219">
        <v>0.33</v>
      </c>
      <c r="L37" s="219">
        <v>0</v>
      </c>
      <c r="M37" s="220">
        <v>0.05</v>
      </c>
      <c r="N37" s="221" t="s">
        <v>244</v>
      </c>
      <c r="O37" s="222" t="s">
        <v>245</v>
      </c>
      <c r="P37" s="223" t="s">
        <v>246</v>
      </c>
      <c r="Q37" s="18" t="s">
        <v>98</v>
      </c>
      <c r="R37" s="11"/>
      <c r="S37" s="83">
        <v>81111504</v>
      </c>
      <c r="T37" s="83">
        <v>81111504</v>
      </c>
      <c r="U37" s="18">
        <v>2021</v>
      </c>
      <c r="V37" s="83" t="s">
        <v>100</v>
      </c>
      <c r="W37" s="83" t="s">
        <v>101</v>
      </c>
      <c r="X37" s="83" t="s">
        <v>235</v>
      </c>
      <c r="Y37" s="12" t="s">
        <v>236</v>
      </c>
      <c r="Z37" s="13" t="s">
        <v>104</v>
      </c>
      <c r="AA37" s="83">
        <v>93573667</v>
      </c>
      <c r="AB37" s="14">
        <v>93573667</v>
      </c>
      <c r="AC37" s="14"/>
    </row>
    <row r="38" spans="1:30" ht="63.75" x14ac:dyDescent="0.2">
      <c r="A38" s="232">
        <v>32</v>
      </c>
      <c r="B38" s="175" t="s">
        <v>252</v>
      </c>
      <c r="C38" s="214" t="s">
        <v>253</v>
      </c>
      <c r="D38" s="214" t="s">
        <v>254</v>
      </c>
      <c r="E38" s="224">
        <v>44607</v>
      </c>
      <c r="F38" s="224">
        <v>44773</v>
      </c>
      <c r="G38" s="216" t="s">
        <v>255</v>
      </c>
      <c r="H38" s="217" t="s">
        <v>256</v>
      </c>
      <c r="I38" s="220">
        <v>0.2</v>
      </c>
      <c r="J38" s="219">
        <v>0.3</v>
      </c>
      <c r="K38" s="220">
        <v>0.5</v>
      </c>
      <c r="L38" s="219">
        <v>0</v>
      </c>
      <c r="M38" s="220">
        <v>0.15</v>
      </c>
      <c r="N38" s="221" t="s">
        <v>257</v>
      </c>
      <c r="O38" s="222" t="s">
        <v>245</v>
      </c>
      <c r="P38" s="223" t="s">
        <v>246</v>
      </c>
      <c r="Q38" s="18"/>
      <c r="R38" s="11"/>
      <c r="S38" s="83"/>
      <c r="T38" s="83"/>
      <c r="U38" s="18"/>
      <c r="V38" s="83"/>
      <c r="W38" s="83"/>
      <c r="X38" s="83"/>
      <c r="Y38" s="12"/>
      <c r="Z38" s="13"/>
      <c r="AA38" s="83"/>
      <c r="AB38" s="14"/>
      <c r="AC38" s="14"/>
    </row>
    <row r="39" spans="1:30" ht="63.75" x14ac:dyDescent="0.2">
      <c r="A39" s="232">
        <v>33</v>
      </c>
      <c r="B39" s="175" t="s">
        <v>258</v>
      </c>
      <c r="C39" s="214" t="s">
        <v>259</v>
      </c>
      <c r="D39" s="214" t="s">
        <v>260</v>
      </c>
      <c r="E39" s="224">
        <v>44607</v>
      </c>
      <c r="F39" s="224">
        <v>44773</v>
      </c>
      <c r="G39" s="216" t="s">
        <v>255</v>
      </c>
      <c r="H39" s="217" t="s">
        <v>256</v>
      </c>
      <c r="I39" s="220">
        <v>0.25</v>
      </c>
      <c r="J39" s="220">
        <v>0.25</v>
      </c>
      <c r="K39" s="220">
        <v>0.5</v>
      </c>
      <c r="L39" s="220">
        <v>0</v>
      </c>
      <c r="M39" s="219">
        <v>0.15</v>
      </c>
      <c r="N39" s="221" t="s">
        <v>244</v>
      </c>
      <c r="O39" s="222" t="s">
        <v>245</v>
      </c>
      <c r="P39" s="223" t="s">
        <v>246</v>
      </c>
      <c r="Q39" s="18" t="s">
        <v>98</v>
      </c>
      <c r="R39" s="11"/>
      <c r="S39" s="83">
        <v>81111504</v>
      </c>
      <c r="T39" s="83">
        <v>81111504</v>
      </c>
      <c r="U39" s="18">
        <v>2021</v>
      </c>
      <c r="V39" s="83" t="s">
        <v>100</v>
      </c>
      <c r="W39" s="83" t="s">
        <v>101</v>
      </c>
      <c r="X39" s="83" t="s">
        <v>235</v>
      </c>
      <c r="Y39" s="12" t="s">
        <v>236</v>
      </c>
      <c r="Z39" s="13" t="s">
        <v>104</v>
      </c>
      <c r="AA39" s="83">
        <v>111666667</v>
      </c>
      <c r="AB39" s="14">
        <v>111666667</v>
      </c>
      <c r="AC39" s="14"/>
    </row>
    <row r="40" spans="1:30" ht="63.75" x14ac:dyDescent="0.2">
      <c r="A40" s="232">
        <v>34</v>
      </c>
      <c r="B40" s="175" t="s">
        <v>261</v>
      </c>
      <c r="C40" s="225" t="s">
        <v>262</v>
      </c>
      <c r="D40" s="214" t="s">
        <v>263</v>
      </c>
      <c r="E40" s="224">
        <v>44607</v>
      </c>
      <c r="F40" s="224">
        <v>44773</v>
      </c>
      <c r="G40" s="216" t="s">
        <v>255</v>
      </c>
      <c r="H40" s="217" t="s">
        <v>256</v>
      </c>
      <c r="I40" s="220">
        <v>0.2</v>
      </c>
      <c r="J40" s="220">
        <v>0.2</v>
      </c>
      <c r="K40" s="220">
        <v>0.6</v>
      </c>
      <c r="L40" s="220">
        <v>0</v>
      </c>
      <c r="M40" s="220">
        <v>0.1</v>
      </c>
      <c r="N40" s="221" t="s">
        <v>244</v>
      </c>
      <c r="O40" s="222" t="s">
        <v>245</v>
      </c>
      <c r="P40" s="223" t="s">
        <v>246</v>
      </c>
      <c r="Q40" s="18" t="s">
        <v>98</v>
      </c>
      <c r="R40" s="11"/>
      <c r="S40" s="83" t="s">
        <v>264</v>
      </c>
      <c r="T40" s="83" t="s">
        <v>264</v>
      </c>
      <c r="U40" s="18">
        <v>2021</v>
      </c>
      <c r="V40" s="83" t="s">
        <v>100</v>
      </c>
      <c r="W40" s="83" t="s">
        <v>101</v>
      </c>
      <c r="X40" s="83" t="s">
        <v>235</v>
      </c>
      <c r="Y40" s="12" t="s">
        <v>236</v>
      </c>
      <c r="Z40" s="13" t="s">
        <v>104</v>
      </c>
      <c r="AA40" s="83">
        <v>150384333</v>
      </c>
      <c r="AB40" s="14">
        <v>150384333</v>
      </c>
      <c r="AC40" s="14"/>
    </row>
    <row r="41" spans="1:30" ht="63.75" x14ac:dyDescent="0.2">
      <c r="A41" s="232">
        <v>35</v>
      </c>
      <c r="B41" s="175" t="s">
        <v>265</v>
      </c>
      <c r="C41" s="214" t="s">
        <v>266</v>
      </c>
      <c r="D41" s="214" t="s">
        <v>267</v>
      </c>
      <c r="E41" s="224">
        <v>44607</v>
      </c>
      <c r="F41" s="224">
        <v>44742</v>
      </c>
      <c r="G41" s="216" t="s">
        <v>255</v>
      </c>
      <c r="H41" s="217" t="s">
        <v>256</v>
      </c>
      <c r="I41" s="220">
        <v>0.25</v>
      </c>
      <c r="J41" s="220">
        <v>0.75</v>
      </c>
      <c r="K41" s="220">
        <v>0</v>
      </c>
      <c r="L41" s="220">
        <v>0</v>
      </c>
      <c r="M41" s="220">
        <v>0.05</v>
      </c>
      <c r="N41" s="221" t="s">
        <v>268</v>
      </c>
      <c r="O41" s="222" t="s">
        <v>245</v>
      </c>
      <c r="P41" s="223" t="s">
        <v>246</v>
      </c>
      <c r="Q41" s="18" t="s">
        <v>98</v>
      </c>
      <c r="R41" s="11"/>
      <c r="S41" s="83">
        <v>81111501</v>
      </c>
      <c r="T41" s="83">
        <v>81111501</v>
      </c>
      <c r="U41" s="18">
        <v>2021</v>
      </c>
      <c r="V41" s="83" t="s">
        <v>100</v>
      </c>
      <c r="W41" s="83" t="s">
        <v>101</v>
      </c>
      <c r="X41" s="83" t="s">
        <v>235</v>
      </c>
      <c r="Y41" s="12" t="s">
        <v>236</v>
      </c>
      <c r="Z41" s="13" t="s">
        <v>104</v>
      </c>
      <c r="AA41" s="83">
        <v>86360000</v>
      </c>
      <c r="AB41" s="14">
        <v>86360000</v>
      </c>
      <c r="AC41" s="14"/>
    </row>
    <row r="42" spans="1:30" ht="51" x14ac:dyDescent="0.2">
      <c r="A42" s="232">
        <v>36</v>
      </c>
      <c r="B42" s="175" t="s">
        <v>269</v>
      </c>
      <c r="C42" s="214" t="s">
        <v>270</v>
      </c>
      <c r="D42" s="214" t="s">
        <v>271</v>
      </c>
      <c r="E42" s="224">
        <v>44607</v>
      </c>
      <c r="F42" s="224">
        <v>44926</v>
      </c>
      <c r="G42" s="217" t="s">
        <v>272</v>
      </c>
      <c r="H42" s="226" t="s">
        <v>273</v>
      </c>
      <c r="I42" s="227">
        <v>125</v>
      </c>
      <c r="J42" s="227">
        <v>125</v>
      </c>
      <c r="K42" s="227">
        <v>125</v>
      </c>
      <c r="L42" s="227">
        <v>25</v>
      </c>
      <c r="M42" s="220">
        <v>0.15</v>
      </c>
      <c r="N42" s="221" t="s">
        <v>257</v>
      </c>
      <c r="O42" s="222" t="s">
        <v>245</v>
      </c>
      <c r="P42" s="223" t="s">
        <v>246</v>
      </c>
      <c r="Q42" s="18" t="s">
        <v>98</v>
      </c>
      <c r="R42" s="11"/>
      <c r="S42" s="83" t="s">
        <v>274</v>
      </c>
      <c r="T42" s="83" t="s">
        <v>274</v>
      </c>
      <c r="U42" s="18">
        <v>2021</v>
      </c>
      <c r="V42" s="83" t="s">
        <v>100</v>
      </c>
      <c r="W42" s="83" t="s">
        <v>101</v>
      </c>
      <c r="X42" s="83" t="s">
        <v>235</v>
      </c>
      <c r="Y42" s="12" t="s">
        <v>236</v>
      </c>
      <c r="Z42" s="13" t="s">
        <v>104</v>
      </c>
      <c r="AA42" s="83">
        <v>792855100</v>
      </c>
      <c r="AB42" s="14">
        <v>792855100</v>
      </c>
      <c r="AC42" s="14"/>
    </row>
    <row r="43" spans="1:30" ht="51" x14ac:dyDescent="0.2">
      <c r="A43" s="232">
        <v>37</v>
      </c>
      <c r="B43" s="175" t="s">
        <v>275</v>
      </c>
      <c r="C43" s="214" t="s">
        <v>276</v>
      </c>
      <c r="D43" s="228" t="s">
        <v>277</v>
      </c>
      <c r="E43" s="224">
        <v>44593</v>
      </c>
      <c r="F43" s="224">
        <v>44926</v>
      </c>
      <c r="G43" s="217" t="s">
        <v>278</v>
      </c>
      <c r="H43" s="217" t="s">
        <v>279</v>
      </c>
      <c r="I43" s="227">
        <v>150</v>
      </c>
      <c r="J43" s="227">
        <v>120</v>
      </c>
      <c r="K43" s="227">
        <v>220</v>
      </c>
      <c r="L43" s="227">
        <v>210</v>
      </c>
      <c r="M43" s="220">
        <v>0.15</v>
      </c>
      <c r="N43" s="221" t="s">
        <v>257</v>
      </c>
      <c r="O43" s="222" t="s">
        <v>245</v>
      </c>
      <c r="P43" s="223" t="s">
        <v>246</v>
      </c>
      <c r="Q43" s="18" t="s">
        <v>98</v>
      </c>
      <c r="R43" s="11"/>
      <c r="S43" s="83" t="s">
        <v>274</v>
      </c>
      <c r="T43" s="83" t="s">
        <v>274</v>
      </c>
      <c r="U43" s="18">
        <v>2021</v>
      </c>
      <c r="V43" s="83" t="s">
        <v>100</v>
      </c>
      <c r="W43" s="83" t="s">
        <v>101</v>
      </c>
      <c r="X43" s="83" t="s">
        <v>235</v>
      </c>
      <c r="Y43" s="12" t="s">
        <v>236</v>
      </c>
      <c r="Z43" s="13" t="s">
        <v>104</v>
      </c>
      <c r="AA43" s="83"/>
      <c r="AB43" s="14"/>
      <c r="AC43" s="14"/>
    </row>
    <row r="44" spans="1:30" ht="114.75" x14ac:dyDescent="0.2">
      <c r="A44" s="232">
        <v>38</v>
      </c>
      <c r="B44" s="175" t="s">
        <v>280</v>
      </c>
      <c r="C44" s="214" t="s">
        <v>281</v>
      </c>
      <c r="D44" s="214" t="s">
        <v>282</v>
      </c>
      <c r="E44" s="215">
        <v>44593</v>
      </c>
      <c r="F44" s="215">
        <v>44910</v>
      </c>
      <c r="G44" s="216" t="s">
        <v>255</v>
      </c>
      <c r="H44" s="217" t="s">
        <v>283</v>
      </c>
      <c r="I44" s="218">
        <v>0.15</v>
      </c>
      <c r="J44" s="219">
        <v>0.25</v>
      </c>
      <c r="K44" s="219">
        <v>0.25</v>
      </c>
      <c r="L44" s="219">
        <v>0.35</v>
      </c>
      <c r="M44" s="220">
        <v>0.05</v>
      </c>
      <c r="N44" s="221" t="s">
        <v>284</v>
      </c>
      <c r="O44" s="222" t="s">
        <v>245</v>
      </c>
      <c r="P44" s="223" t="s">
        <v>246</v>
      </c>
      <c r="Q44" s="18" t="s">
        <v>98</v>
      </c>
      <c r="R44" s="29"/>
      <c r="S44" s="29"/>
      <c r="T44" s="30"/>
      <c r="U44" s="30"/>
      <c r="V44" s="30"/>
      <c r="W44" s="30"/>
      <c r="X44" s="30"/>
      <c r="Y44" s="30"/>
      <c r="Z44" s="30"/>
      <c r="AA44" s="30"/>
      <c r="AB44" s="30"/>
      <c r="AC44" s="30"/>
    </row>
    <row r="45" spans="1:30" ht="89.25" x14ac:dyDescent="0.2">
      <c r="A45" s="232">
        <v>39</v>
      </c>
      <c r="B45" s="175" t="s">
        <v>285</v>
      </c>
      <c r="C45" s="217" t="s">
        <v>159</v>
      </c>
      <c r="D45" s="217" t="s">
        <v>286</v>
      </c>
      <c r="E45" s="215">
        <v>44593</v>
      </c>
      <c r="F45" s="229">
        <v>44712</v>
      </c>
      <c r="G45" s="216" t="s">
        <v>161</v>
      </c>
      <c r="H45" s="217" t="s">
        <v>287</v>
      </c>
      <c r="I45" s="230">
        <v>0</v>
      </c>
      <c r="J45" s="230">
        <v>1</v>
      </c>
      <c r="K45" s="230">
        <v>0</v>
      </c>
      <c r="L45" s="230">
        <v>0</v>
      </c>
      <c r="M45" s="220">
        <v>0.05</v>
      </c>
      <c r="N45" s="231" t="s">
        <v>268</v>
      </c>
      <c r="O45" s="222" t="s">
        <v>245</v>
      </c>
      <c r="P45" s="223" t="s">
        <v>246</v>
      </c>
      <c r="Q45" s="79"/>
      <c r="R45" s="29"/>
      <c r="S45" s="29"/>
      <c r="T45" s="30"/>
      <c r="U45" s="30"/>
      <c r="V45" s="30"/>
      <c r="W45" s="30"/>
      <c r="X45" s="30"/>
      <c r="Y45" s="30"/>
      <c r="Z45" s="30"/>
      <c r="AA45" s="30"/>
      <c r="AB45" s="30"/>
      <c r="AC45" s="30"/>
    </row>
    <row r="46" spans="1:30" ht="46.5" customHeight="1" x14ac:dyDescent="0.2">
      <c r="A46" s="232">
        <v>40</v>
      </c>
      <c r="B46" s="175" t="s">
        <v>288</v>
      </c>
      <c r="C46" s="245" t="s">
        <v>165</v>
      </c>
      <c r="D46" s="245" t="s">
        <v>289</v>
      </c>
      <c r="E46" s="246">
        <v>44621</v>
      </c>
      <c r="F46" s="247">
        <v>44895</v>
      </c>
      <c r="G46" s="245" t="s">
        <v>167</v>
      </c>
      <c r="H46" s="245" t="s">
        <v>168</v>
      </c>
      <c r="I46" s="248">
        <v>1</v>
      </c>
      <c r="J46" s="248">
        <v>1</v>
      </c>
      <c r="K46" s="248">
        <v>1</v>
      </c>
      <c r="L46" s="248">
        <v>0</v>
      </c>
      <c r="M46" s="222">
        <v>0.05</v>
      </c>
      <c r="N46" s="222" t="s">
        <v>163</v>
      </c>
      <c r="O46" s="222" t="s">
        <v>245</v>
      </c>
      <c r="P46" s="223" t="s">
        <v>246</v>
      </c>
      <c r="Q46" s="79"/>
      <c r="R46" s="29"/>
      <c r="S46" s="29"/>
      <c r="T46" s="30"/>
      <c r="U46" s="30"/>
      <c r="V46" s="30"/>
      <c r="W46" s="30"/>
      <c r="X46" s="30"/>
      <c r="Y46" s="30"/>
      <c r="Z46" s="30"/>
      <c r="AA46" s="30"/>
      <c r="AB46" s="30"/>
      <c r="AC46" s="30"/>
    </row>
    <row r="47" spans="1:30" ht="30.75" customHeight="1" thickBot="1" x14ac:dyDescent="0.25">
      <c r="A47" s="174"/>
      <c r="B47" s="181" t="s">
        <v>290</v>
      </c>
      <c r="C47" s="182"/>
      <c r="D47" s="182"/>
      <c r="E47" s="183"/>
      <c r="F47" s="183"/>
      <c r="G47" s="184"/>
      <c r="H47" s="184"/>
      <c r="I47" s="44"/>
      <c r="J47" s="44"/>
      <c r="K47" s="44"/>
      <c r="L47" s="44"/>
      <c r="M47" s="187">
        <f>SUM(M36:M46)</f>
        <v>1.0000000000000002</v>
      </c>
      <c r="N47" s="185"/>
      <c r="O47" s="197"/>
      <c r="P47" s="186"/>
      <c r="Q47" s="155"/>
      <c r="R47" s="156"/>
      <c r="S47" s="156"/>
      <c r="W47" s="28"/>
      <c r="AA47" s="5">
        <v>1000000000</v>
      </c>
      <c r="AB47" s="5">
        <v>100000000</v>
      </c>
      <c r="AC47" s="6">
        <f>+AB47/AA47</f>
        <v>0.1</v>
      </c>
    </row>
    <row r="48" spans="1:30" ht="76.5" x14ac:dyDescent="0.2">
      <c r="A48" s="282">
        <v>41</v>
      </c>
      <c r="B48" s="444" t="s">
        <v>291</v>
      </c>
      <c r="C48" s="341" t="s">
        <v>292</v>
      </c>
      <c r="D48" s="341" t="s">
        <v>293</v>
      </c>
      <c r="E48" s="445">
        <v>44578</v>
      </c>
      <c r="F48" s="445">
        <v>44926</v>
      </c>
      <c r="G48" s="439" t="s">
        <v>727</v>
      </c>
      <c r="H48" s="341" t="s">
        <v>294</v>
      </c>
      <c r="I48" s="440">
        <v>8</v>
      </c>
      <c r="J48" s="441">
        <v>4</v>
      </c>
      <c r="K48" s="441">
        <v>4</v>
      </c>
      <c r="L48" s="441">
        <v>4</v>
      </c>
      <c r="M48" s="286">
        <v>0.3</v>
      </c>
      <c r="N48" s="235" t="s">
        <v>135</v>
      </c>
      <c r="O48" s="287" t="s">
        <v>295</v>
      </c>
      <c r="P48" s="288" t="s">
        <v>296</v>
      </c>
      <c r="Q48" s="80"/>
      <c r="R48" s="82"/>
      <c r="S48" s="82"/>
      <c r="T48" s="159"/>
      <c r="U48" s="159"/>
      <c r="V48" s="159"/>
      <c r="W48" s="160"/>
      <c r="X48" s="159"/>
      <c r="Y48" s="159"/>
      <c r="Z48" s="159"/>
      <c r="AA48" s="159"/>
      <c r="AB48" s="159"/>
      <c r="AC48" s="161"/>
      <c r="AD48" s="162"/>
    </row>
    <row r="49" spans="1:30" ht="76.5" x14ac:dyDescent="0.2">
      <c r="A49" s="232">
        <v>42</v>
      </c>
      <c r="B49" s="179" t="s">
        <v>297</v>
      </c>
      <c r="C49" s="245" t="s">
        <v>298</v>
      </c>
      <c r="D49" s="245" t="s">
        <v>299</v>
      </c>
      <c r="E49" s="264">
        <v>44578</v>
      </c>
      <c r="F49" s="264">
        <v>44742</v>
      </c>
      <c r="G49" s="245" t="s">
        <v>300</v>
      </c>
      <c r="H49" s="245" t="s">
        <v>301</v>
      </c>
      <c r="I49" s="442">
        <v>0</v>
      </c>
      <c r="J49" s="442">
        <v>1</v>
      </c>
      <c r="K49" s="442">
        <v>0</v>
      </c>
      <c r="L49" s="442">
        <v>0</v>
      </c>
      <c r="M49" s="252">
        <v>2.3E-2</v>
      </c>
      <c r="N49" s="231" t="s">
        <v>302</v>
      </c>
      <c r="O49" s="248" t="s">
        <v>295</v>
      </c>
      <c r="P49" s="253" t="s">
        <v>296</v>
      </c>
      <c r="Q49" s="80"/>
      <c r="R49" s="82"/>
      <c r="S49" s="82"/>
      <c r="W49" s="28"/>
      <c r="AC49" s="163"/>
      <c r="AD49" s="164"/>
    </row>
    <row r="50" spans="1:30" ht="85.5" customHeight="1" x14ac:dyDescent="0.2">
      <c r="A50" s="232">
        <v>43</v>
      </c>
      <c r="B50" s="175" t="s">
        <v>303</v>
      </c>
      <c r="C50" s="217" t="s">
        <v>304</v>
      </c>
      <c r="D50" s="217" t="s">
        <v>305</v>
      </c>
      <c r="E50" s="224">
        <v>44578</v>
      </c>
      <c r="F50" s="224">
        <v>44926</v>
      </c>
      <c r="G50" s="254" t="s">
        <v>306</v>
      </c>
      <c r="H50" s="217" t="s">
        <v>307</v>
      </c>
      <c r="I50" s="230">
        <v>1</v>
      </c>
      <c r="J50" s="230">
        <v>1</v>
      </c>
      <c r="K50" s="230">
        <v>1</v>
      </c>
      <c r="L50" s="230">
        <v>1</v>
      </c>
      <c r="M50" s="252">
        <v>8.1000000000000003E-2</v>
      </c>
      <c r="N50" s="231" t="s">
        <v>302</v>
      </c>
      <c r="O50" s="248" t="s">
        <v>295</v>
      </c>
      <c r="P50" s="253" t="s">
        <v>296</v>
      </c>
      <c r="Q50" s="80"/>
      <c r="R50" s="82"/>
      <c r="S50" s="82"/>
      <c r="T50" s="165"/>
      <c r="U50" s="165"/>
      <c r="V50" s="165"/>
      <c r="W50" s="166"/>
      <c r="X50" s="165"/>
      <c r="Y50" s="165"/>
      <c r="Z50" s="165"/>
      <c r="AA50" s="165"/>
      <c r="AB50" s="165"/>
      <c r="AC50" s="167"/>
      <c r="AD50" s="168"/>
    </row>
    <row r="51" spans="1:30" s="7" customFormat="1" ht="76.5" x14ac:dyDescent="0.25">
      <c r="A51" s="232">
        <v>44</v>
      </c>
      <c r="B51" s="179" t="s">
        <v>308</v>
      </c>
      <c r="C51" s="245" t="s">
        <v>309</v>
      </c>
      <c r="D51" s="245" t="s">
        <v>305</v>
      </c>
      <c r="E51" s="264">
        <v>44578</v>
      </c>
      <c r="F51" s="264">
        <v>44926</v>
      </c>
      <c r="G51" s="443" t="s">
        <v>306</v>
      </c>
      <c r="H51" s="245" t="s">
        <v>307</v>
      </c>
      <c r="I51" s="442">
        <v>0</v>
      </c>
      <c r="J51" s="442">
        <v>0</v>
      </c>
      <c r="K51" s="442">
        <v>2</v>
      </c>
      <c r="L51" s="442">
        <v>2</v>
      </c>
      <c r="M51" s="252">
        <v>9.0999999999999998E-2</v>
      </c>
      <c r="N51" s="231" t="s">
        <v>302</v>
      </c>
      <c r="O51" s="248" t="s">
        <v>295</v>
      </c>
      <c r="P51" s="253" t="s">
        <v>296</v>
      </c>
      <c r="Q51" s="157"/>
      <c r="R51" s="158"/>
      <c r="S51" s="158"/>
      <c r="W51" s="26"/>
      <c r="AA51" s="8">
        <v>1000000000</v>
      </c>
      <c r="AB51" s="8">
        <v>100000000</v>
      </c>
      <c r="AC51" s="9">
        <f>+AB51/AA51</f>
        <v>0.1</v>
      </c>
    </row>
    <row r="52" spans="1:30" s="7" customFormat="1" ht="89.25" x14ac:dyDescent="0.25">
      <c r="A52" s="232">
        <v>45</v>
      </c>
      <c r="B52" s="175" t="s">
        <v>310</v>
      </c>
      <c r="C52" s="255" t="s">
        <v>311</v>
      </c>
      <c r="D52" s="255" t="s">
        <v>312</v>
      </c>
      <c r="E52" s="256">
        <v>44578</v>
      </c>
      <c r="F52" s="257">
        <v>44773</v>
      </c>
      <c r="G52" s="255" t="s">
        <v>313</v>
      </c>
      <c r="H52" s="255" t="s">
        <v>314</v>
      </c>
      <c r="I52" s="258">
        <v>0</v>
      </c>
      <c r="J52" s="258">
        <v>0</v>
      </c>
      <c r="K52" s="258">
        <v>1</v>
      </c>
      <c r="L52" s="258">
        <v>0</v>
      </c>
      <c r="M52" s="252">
        <v>2.3E-2</v>
      </c>
      <c r="N52" s="231" t="s">
        <v>315</v>
      </c>
      <c r="O52" s="248" t="s">
        <v>295</v>
      </c>
      <c r="P52" s="253" t="s">
        <v>296</v>
      </c>
      <c r="Q52" s="81"/>
      <c r="R52" s="19"/>
      <c r="S52" s="19"/>
      <c r="W52" s="26"/>
      <c r="AC52" s="9"/>
    </row>
    <row r="53" spans="1:30" s="7" customFormat="1" ht="105.75" customHeight="1" x14ac:dyDescent="0.25">
      <c r="A53" s="232">
        <v>46</v>
      </c>
      <c r="B53" s="175" t="s">
        <v>316</v>
      </c>
      <c r="C53" s="259" t="s">
        <v>317</v>
      </c>
      <c r="D53" s="259" t="s">
        <v>318</v>
      </c>
      <c r="E53" s="257">
        <v>44578</v>
      </c>
      <c r="F53" s="257">
        <v>44651</v>
      </c>
      <c r="G53" s="259" t="s">
        <v>319</v>
      </c>
      <c r="H53" s="259" t="s">
        <v>320</v>
      </c>
      <c r="I53" s="260">
        <v>1</v>
      </c>
      <c r="J53" s="260">
        <v>0</v>
      </c>
      <c r="K53" s="260">
        <v>0</v>
      </c>
      <c r="L53" s="260">
        <v>0</v>
      </c>
      <c r="M53" s="261">
        <v>2.3E-2</v>
      </c>
      <c r="N53" s="248" t="s">
        <v>302</v>
      </c>
      <c r="O53" s="248" t="s">
        <v>295</v>
      </c>
      <c r="P53" s="253" t="s">
        <v>296</v>
      </c>
      <c r="Q53" s="81"/>
      <c r="R53" s="19"/>
      <c r="S53" s="19"/>
      <c r="W53" s="26"/>
      <c r="AC53" s="9"/>
    </row>
    <row r="54" spans="1:30" ht="89.25" x14ac:dyDescent="0.2">
      <c r="A54" s="232">
        <v>47</v>
      </c>
      <c r="B54" s="175" t="s">
        <v>321</v>
      </c>
      <c r="C54" s="262" t="s">
        <v>322</v>
      </c>
      <c r="D54" s="245" t="s">
        <v>323</v>
      </c>
      <c r="E54" s="224">
        <v>44578</v>
      </c>
      <c r="F54" s="224">
        <v>44926</v>
      </c>
      <c r="G54" s="245" t="s">
        <v>324</v>
      </c>
      <c r="H54" s="245" t="s">
        <v>325</v>
      </c>
      <c r="I54" s="230">
        <v>0</v>
      </c>
      <c r="J54" s="230">
        <v>1</v>
      </c>
      <c r="K54" s="230">
        <v>0</v>
      </c>
      <c r="L54" s="230">
        <v>1</v>
      </c>
      <c r="M54" s="252">
        <v>4.4999999999999998E-2</v>
      </c>
      <c r="N54" s="263" t="s">
        <v>135</v>
      </c>
      <c r="O54" s="248" t="s">
        <v>295</v>
      </c>
      <c r="P54" s="253" t="s">
        <v>296</v>
      </c>
      <c r="Q54" s="80"/>
      <c r="R54" s="82"/>
      <c r="S54" s="82"/>
      <c r="W54" s="28"/>
      <c r="AC54" s="6"/>
    </row>
    <row r="55" spans="1:30" ht="89.25" x14ac:dyDescent="0.2">
      <c r="A55" s="232">
        <v>48</v>
      </c>
      <c r="B55" s="175" t="s">
        <v>326</v>
      </c>
      <c r="C55" s="245" t="s">
        <v>327</v>
      </c>
      <c r="D55" s="217" t="s">
        <v>328</v>
      </c>
      <c r="E55" s="224">
        <v>44578</v>
      </c>
      <c r="F55" s="224">
        <v>44651</v>
      </c>
      <c r="G55" s="254" t="s">
        <v>329</v>
      </c>
      <c r="H55" s="217" t="s">
        <v>330</v>
      </c>
      <c r="I55" s="230">
        <v>1</v>
      </c>
      <c r="J55" s="230">
        <v>0</v>
      </c>
      <c r="K55" s="230">
        <v>0</v>
      </c>
      <c r="L55" s="230">
        <v>0</v>
      </c>
      <c r="M55" s="252">
        <v>2.3E-2</v>
      </c>
      <c r="N55" s="263" t="s">
        <v>135</v>
      </c>
      <c r="O55" s="248" t="s">
        <v>295</v>
      </c>
      <c r="P55" s="253" t="s">
        <v>296</v>
      </c>
      <c r="Q55" s="80"/>
      <c r="R55" s="82"/>
      <c r="S55" s="82"/>
      <c r="W55" s="28"/>
      <c r="AC55" s="6"/>
    </row>
    <row r="56" spans="1:30" ht="140.25" x14ac:dyDescent="0.2">
      <c r="A56" s="232">
        <v>49</v>
      </c>
      <c r="B56" s="179" t="s">
        <v>331</v>
      </c>
      <c r="C56" s="245" t="s">
        <v>332</v>
      </c>
      <c r="D56" s="245" t="s">
        <v>333</v>
      </c>
      <c r="E56" s="264">
        <v>44578</v>
      </c>
      <c r="F56" s="264">
        <v>44834</v>
      </c>
      <c r="G56" s="245" t="s">
        <v>728</v>
      </c>
      <c r="H56" s="245" t="s">
        <v>334</v>
      </c>
      <c r="I56" s="442">
        <v>2</v>
      </c>
      <c r="J56" s="442">
        <v>1</v>
      </c>
      <c r="K56" s="442">
        <v>1</v>
      </c>
      <c r="L56" s="442">
        <v>0</v>
      </c>
      <c r="M56" s="252">
        <v>4.4999999999999998E-2</v>
      </c>
      <c r="N56" s="231" t="s">
        <v>315</v>
      </c>
      <c r="O56" s="248" t="s">
        <v>295</v>
      </c>
      <c r="P56" s="253" t="s">
        <v>296</v>
      </c>
      <c r="Q56" s="80"/>
      <c r="R56" s="82"/>
      <c r="S56" s="82"/>
      <c r="W56" s="28"/>
      <c r="AC56" s="10"/>
    </row>
    <row r="57" spans="1:30" ht="102" x14ac:dyDescent="0.2">
      <c r="A57" s="232">
        <v>50</v>
      </c>
      <c r="B57" s="175" t="s">
        <v>335</v>
      </c>
      <c r="C57" s="217" t="s">
        <v>336</v>
      </c>
      <c r="D57" s="217" t="s">
        <v>337</v>
      </c>
      <c r="E57" s="224">
        <v>44578</v>
      </c>
      <c r="F57" s="224">
        <v>44834</v>
      </c>
      <c r="G57" s="217" t="s">
        <v>338</v>
      </c>
      <c r="H57" s="217" t="s">
        <v>339</v>
      </c>
      <c r="I57" s="230">
        <v>1</v>
      </c>
      <c r="J57" s="230">
        <v>0</v>
      </c>
      <c r="K57" s="230">
        <v>1</v>
      </c>
      <c r="L57" s="230">
        <v>0</v>
      </c>
      <c r="M57" s="252">
        <v>4.4999999999999998E-2</v>
      </c>
      <c r="N57" s="263" t="s">
        <v>135</v>
      </c>
      <c r="O57" s="248" t="s">
        <v>295</v>
      </c>
      <c r="P57" s="253" t="s">
        <v>296</v>
      </c>
      <c r="Q57" s="80"/>
      <c r="R57" s="82"/>
      <c r="S57" s="82"/>
      <c r="W57" s="28"/>
      <c r="AC57" s="10"/>
    </row>
    <row r="58" spans="1:30" ht="111.95" customHeight="1" x14ac:dyDescent="0.2">
      <c r="A58" s="232">
        <v>51</v>
      </c>
      <c r="B58" s="175" t="s">
        <v>340</v>
      </c>
      <c r="C58" s="217" t="s">
        <v>341</v>
      </c>
      <c r="D58" s="217" t="s">
        <v>342</v>
      </c>
      <c r="E58" s="224">
        <v>44578</v>
      </c>
      <c r="F58" s="224">
        <v>44926</v>
      </c>
      <c r="G58" s="217" t="s">
        <v>343</v>
      </c>
      <c r="H58" s="217" t="s">
        <v>344</v>
      </c>
      <c r="I58" s="230">
        <v>0</v>
      </c>
      <c r="J58" s="230">
        <v>1</v>
      </c>
      <c r="K58" s="230">
        <v>0</v>
      </c>
      <c r="L58" s="230">
        <v>1</v>
      </c>
      <c r="M58" s="252">
        <v>4.4999999999999998E-2</v>
      </c>
      <c r="N58" s="231" t="s">
        <v>315</v>
      </c>
      <c r="O58" s="248" t="s">
        <v>295</v>
      </c>
      <c r="P58" s="253" t="s">
        <v>296</v>
      </c>
      <c r="Q58" s="80"/>
      <c r="R58" s="82"/>
      <c r="S58" s="82"/>
      <c r="W58" s="28"/>
      <c r="AC58" s="10"/>
    </row>
    <row r="59" spans="1:30" ht="140.25" x14ac:dyDescent="0.2">
      <c r="A59" s="232">
        <v>52</v>
      </c>
      <c r="B59" s="175" t="s">
        <v>345</v>
      </c>
      <c r="C59" s="217" t="s">
        <v>346</v>
      </c>
      <c r="D59" s="217" t="s">
        <v>347</v>
      </c>
      <c r="E59" s="224">
        <v>44578</v>
      </c>
      <c r="F59" s="224">
        <v>44926</v>
      </c>
      <c r="G59" s="217" t="s">
        <v>348</v>
      </c>
      <c r="H59" s="217" t="s">
        <v>349</v>
      </c>
      <c r="I59" s="230">
        <v>0</v>
      </c>
      <c r="J59" s="230">
        <v>1</v>
      </c>
      <c r="K59" s="230">
        <v>0</v>
      </c>
      <c r="L59" s="230">
        <v>1</v>
      </c>
      <c r="M59" s="252">
        <v>4.4999999999999998E-2</v>
      </c>
      <c r="N59" s="231" t="s">
        <v>315</v>
      </c>
      <c r="O59" s="248" t="s">
        <v>295</v>
      </c>
      <c r="P59" s="253" t="s">
        <v>296</v>
      </c>
      <c r="Q59" s="80"/>
      <c r="R59" s="82"/>
      <c r="S59" s="82"/>
      <c r="W59" s="28"/>
      <c r="AC59" s="10"/>
    </row>
    <row r="60" spans="1:30" ht="127.5" x14ac:dyDescent="0.2">
      <c r="A60" s="232">
        <v>53</v>
      </c>
      <c r="B60" s="175" t="s">
        <v>350</v>
      </c>
      <c r="C60" s="217" t="s">
        <v>351</v>
      </c>
      <c r="D60" s="217" t="s">
        <v>352</v>
      </c>
      <c r="E60" s="224">
        <v>44576</v>
      </c>
      <c r="F60" s="264">
        <v>44773</v>
      </c>
      <c r="G60" s="217" t="s">
        <v>353</v>
      </c>
      <c r="H60" s="217" t="s">
        <v>354</v>
      </c>
      <c r="I60" s="230">
        <v>0</v>
      </c>
      <c r="J60" s="230">
        <v>0</v>
      </c>
      <c r="K60" s="230">
        <v>1</v>
      </c>
      <c r="L60" s="230">
        <v>0</v>
      </c>
      <c r="M60" s="252">
        <v>2.3E-2</v>
      </c>
      <c r="N60" s="231" t="s">
        <v>315</v>
      </c>
      <c r="O60" s="248" t="s">
        <v>295</v>
      </c>
      <c r="P60" s="253" t="s">
        <v>296</v>
      </c>
    </row>
    <row r="61" spans="1:30" ht="51" x14ac:dyDescent="0.2">
      <c r="A61" s="232">
        <v>54</v>
      </c>
      <c r="B61" s="175" t="s">
        <v>355</v>
      </c>
      <c r="C61" s="217" t="s">
        <v>356</v>
      </c>
      <c r="D61" s="217" t="s">
        <v>357</v>
      </c>
      <c r="E61" s="224">
        <v>44576</v>
      </c>
      <c r="F61" s="224">
        <v>44926</v>
      </c>
      <c r="G61" s="217" t="s">
        <v>358</v>
      </c>
      <c r="H61" s="217" t="s">
        <v>359</v>
      </c>
      <c r="I61" s="230">
        <v>0</v>
      </c>
      <c r="J61" s="230">
        <v>1</v>
      </c>
      <c r="K61" s="230">
        <v>0</v>
      </c>
      <c r="L61" s="230">
        <v>1</v>
      </c>
      <c r="M61" s="252">
        <v>4.4999999999999998E-2</v>
      </c>
      <c r="N61" s="231" t="s">
        <v>315</v>
      </c>
      <c r="O61" s="248" t="s">
        <v>295</v>
      </c>
      <c r="P61" s="253" t="s">
        <v>296</v>
      </c>
      <c r="AD61" s="153"/>
    </row>
    <row r="62" spans="1:30" ht="63.75" x14ac:dyDescent="0.2">
      <c r="A62" s="232">
        <v>55</v>
      </c>
      <c r="B62" s="179" t="s">
        <v>360</v>
      </c>
      <c r="C62" s="245" t="s">
        <v>361</v>
      </c>
      <c r="D62" s="245" t="s">
        <v>729</v>
      </c>
      <c r="E62" s="264">
        <v>44576</v>
      </c>
      <c r="F62" s="264">
        <v>44742</v>
      </c>
      <c r="G62" s="245" t="s">
        <v>730</v>
      </c>
      <c r="H62" s="245" t="s">
        <v>362</v>
      </c>
      <c r="I62" s="442">
        <v>0</v>
      </c>
      <c r="J62" s="442">
        <v>1</v>
      </c>
      <c r="K62" s="442">
        <v>0</v>
      </c>
      <c r="L62" s="442">
        <v>0</v>
      </c>
      <c r="M62" s="252">
        <v>2.3E-2</v>
      </c>
      <c r="N62" s="263" t="s">
        <v>135</v>
      </c>
      <c r="O62" s="248" t="s">
        <v>295</v>
      </c>
      <c r="P62" s="253" t="s">
        <v>296</v>
      </c>
      <c r="AD62" s="153"/>
    </row>
    <row r="63" spans="1:30" ht="114.75" x14ac:dyDescent="0.2">
      <c r="A63" s="232">
        <v>56</v>
      </c>
      <c r="B63" s="175" t="s">
        <v>363</v>
      </c>
      <c r="C63" s="217" t="s">
        <v>364</v>
      </c>
      <c r="D63" s="217" t="s">
        <v>365</v>
      </c>
      <c r="E63" s="224">
        <v>44576</v>
      </c>
      <c r="F63" s="224">
        <v>44926</v>
      </c>
      <c r="G63" s="254" t="s">
        <v>366</v>
      </c>
      <c r="H63" s="217" t="s">
        <v>367</v>
      </c>
      <c r="I63" s="230">
        <v>0</v>
      </c>
      <c r="J63" s="230">
        <v>0</v>
      </c>
      <c r="K63" s="230">
        <v>1</v>
      </c>
      <c r="L63" s="230">
        <v>1</v>
      </c>
      <c r="M63" s="252">
        <v>4.4999999999999998E-2</v>
      </c>
      <c r="N63" s="231" t="s">
        <v>315</v>
      </c>
      <c r="O63" s="248" t="s">
        <v>295</v>
      </c>
      <c r="P63" s="253" t="s">
        <v>296</v>
      </c>
      <c r="AD63" s="153"/>
    </row>
    <row r="64" spans="1:30" ht="89.25" x14ac:dyDescent="0.2">
      <c r="A64" s="232">
        <v>57</v>
      </c>
      <c r="B64" s="175" t="s">
        <v>368</v>
      </c>
      <c r="C64" s="245" t="s">
        <v>369</v>
      </c>
      <c r="D64" s="245" t="s">
        <v>160</v>
      </c>
      <c r="E64" s="224">
        <v>44564</v>
      </c>
      <c r="F64" s="229">
        <v>44712</v>
      </c>
      <c r="G64" s="245" t="s">
        <v>161</v>
      </c>
      <c r="H64" s="245" t="s">
        <v>287</v>
      </c>
      <c r="I64" s="230">
        <v>0</v>
      </c>
      <c r="J64" s="230">
        <v>1</v>
      </c>
      <c r="K64" s="230">
        <v>0</v>
      </c>
      <c r="L64" s="230">
        <v>0</v>
      </c>
      <c r="M64" s="252">
        <v>2.3E-2</v>
      </c>
      <c r="N64" s="231" t="s">
        <v>163</v>
      </c>
      <c r="O64" s="248" t="s">
        <v>295</v>
      </c>
      <c r="P64" s="253" t="s">
        <v>296</v>
      </c>
      <c r="AD64" s="153"/>
    </row>
    <row r="65" spans="1:30" ht="63.75" customHeight="1" x14ac:dyDescent="0.2">
      <c r="A65" s="232">
        <v>58</v>
      </c>
      <c r="B65" s="175" t="s">
        <v>370</v>
      </c>
      <c r="C65" s="245" t="s">
        <v>165</v>
      </c>
      <c r="D65" s="245" t="s">
        <v>289</v>
      </c>
      <c r="E65" s="246">
        <v>44621</v>
      </c>
      <c r="F65" s="247">
        <v>44895</v>
      </c>
      <c r="G65" s="245" t="s">
        <v>167</v>
      </c>
      <c r="H65" s="245" t="s">
        <v>168</v>
      </c>
      <c r="I65" s="248">
        <v>1</v>
      </c>
      <c r="J65" s="248">
        <v>1</v>
      </c>
      <c r="K65" s="248">
        <v>1</v>
      </c>
      <c r="L65" s="248">
        <v>0</v>
      </c>
      <c r="M65" s="222">
        <v>0.05</v>
      </c>
      <c r="N65" s="222" t="s">
        <v>163</v>
      </c>
      <c r="O65" s="248" t="s">
        <v>295</v>
      </c>
      <c r="P65" s="253" t="s">
        <v>296</v>
      </c>
      <c r="AD65" s="153"/>
    </row>
    <row r="66" spans="1:30" ht="36.75" customHeight="1" thickBot="1" x14ac:dyDescent="0.25">
      <c r="A66" s="174"/>
      <c r="B66" s="181" t="s">
        <v>371</v>
      </c>
      <c r="C66" s="182"/>
      <c r="D66" s="182"/>
      <c r="E66" s="183"/>
      <c r="F66" s="183"/>
      <c r="G66" s="184"/>
      <c r="H66" s="184"/>
      <c r="I66" s="44"/>
      <c r="J66" s="44"/>
      <c r="K66" s="44"/>
      <c r="L66" s="44"/>
      <c r="M66" s="187">
        <f>SUM(M48:M65)</f>
        <v>0.99800000000000044</v>
      </c>
      <c r="N66" s="185"/>
      <c r="O66" s="197"/>
      <c r="P66" s="186"/>
      <c r="AD66" s="153"/>
    </row>
    <row r="67" spans="1:30" ht="38.25" x14ac:dyDescent="0.2">
      <c r="A67" s="232">
        <v>59</v>
      </c>
      <c r="B67" s="180" t="s">
        <v>372</v>
      </c>
      <c r="C67" s="204" t="s">
        <v>373</v>
      </c>
      <c r="D67" s="326" t="s">
        <v>374</v>
      </c>
      <c r="E67" s="327">
        <v>44593</v>
      </c>
      <c r="F67" s="328">
        <v>44742</v>
      </c>
      <c r="G67" s="329" t="s">
        <v>375</v>
      </c>
      <c r="H67" s="330" t="s">
        <v>376</v>
      </c>
      <c r="I67" s="249">
        <v>0</v>
      </c>
      <c r="J67" s="331">
        <v>1</v>
      </c>
      <c r="K67" s="279">
        <v>0</v>
      </c>
      <c r="L67" s="332">
        <v>0</v>
      </c>
      <c r="M67" s="333">
        <v>0.05</v>
      </c>
      <c r="N67" s="268" t="s">
        <v>163</v>
      </c>
      <c r="O67" s="250" t="s">
        <v>377</v>
      </c>
      <c r="P67" s="251" t="s">
        <v>378</v>
      </c>
    </row>
    <row r="68" spans="1:30" ht="77.25" customHeight="1" x14ac:dyDescent="0.2">
      <c r="A68" s="232">
        <v>60</v>
      </c>
      <c r="B68" s="175" t="s">
        <v>379</v>
      </c>
      <c r="C68" s="414" t="s">
        <v>380</v>
      </c>
      <c r="D68" s="293" t="s">
        <v>381</v>
      </c>
      <c r="E68" s="294">
        <v>44593</v>
      </c>
      <c r="F68" s="295">
        <v>44742</v>
      </c>
      <c r="G68" s="217" t="s">
        <v>382</v>
      </c>
      <c r="H68" s="296" t="s">
        <v>383</v>
      </c>
      <c r="I68" s="230">
        <v>1</v>
      </c>
      <c r="J68" s="230">
        <v>1</v>
      </c>
      <c r="K68" s="297">
        <v>0</v>
      </c>
      <c r="L68" s="231">
        <v>0</v>
      </c>
      <c r="M68" s="298">
        <v>0.05</v>
      </c>
      <c r="N68" s="231" t="s">
        <v>163</v>
      </c>
      <c r="O68" s="299" t="s">
        <v>377</v>
      </c>
      <c r="P68" s="253" t="s">
        <v>378</v>
      </c>
    </row>
    <row r="69" spans="1:30" ht="63.75" x14ac:dyDescent="0.25">
      <c r="A69" s="232">
        <v>61</v>
      </c>
      <c r="B69" s="179" t="s">
        <v>384</v>
      </c>
      <c r="C69" s="245" t="s">
        <v>385</v>
      </c>
      <c r="D69" s="412" t="s">
        <v>715</v>
      </c>
      <c r="E69" s="413">
        <v>44593</v>
      </c>
      <c r="F69" s="415">
        <v>44895</v>
      </c>
      <c r="G69" s="7" t="s">
        <v>726</v>
      </c>
      <c r="H69" s="217" t="s">
        <v>724</v>
      </c>
      <c r="I69" s="335">
        <v>1</v>
      </c>
      <c r="J69" s="291">
        <v>1</v>
      </c>
      <c r="K69" s="335">
        <v>1</v>
      </c>
      <c r="L69" s="300">
        <v>0</v>
      </c>
      <c r="M69" s="301">
        <v>0.1</v>
      </c>
      <c r="N69" s="231" t="s">
        <v>163</v>
      </c>
      <c r="O69" s="302" t="s">
        <v>377</v>
      </c>
      <c r="P69" s="253" t="s">
        <v>378</v>
      </c>
    </row>
    <row r="70" spans="1:30" ht="38.25" x14ac:dyDescent="0.2">
      <c r="A70" s="232">
        <v>62</v>
      </c>
      <c r="B70" s="175" t="s">
        <v>386</v>
      </c>
      <c r="C70" s="303" t="s">
        <v>387</v>
      </c>
      <c r="D70" s="293" t="s">
        <v>388</v>
      </c>
      <c r="E70" s="294">
        <v>44593</v>
      </c>
      <c r="F70" s="295">
        <v>44650</v>
      </c>
      <c r="G70" s="217" t="s">
        <v>389</v>
      </c>
      <c r="H70" s="296" t="s">
        <v>376</v>
      </c>
      <c r="I70" s="297">
        <v>1</v>
      </c>
      <c r="J70" s="230">
        <v>0</v>
      </c>
      <c r="K70" s="297">
        <v>0</v>
      </c>
      <c r="L70" s="230">
        <v>0</v>
      </c>
      <c r="M70" s="298">
        <v>0.1</v>
      </c>
      <c r="N70" s="231" t="s">
        <v>231</v>
      </c>
      <c r="O70" s="299" t="s">
        <v>377</v>
      </c>
      <c r="P70" s="253" t="s">
        <v>378</v>
      </c>
    </row>
    <row r="71" spans="1:30" ht="114.75" x14ac:dyDescent="0.2">
      <c r="A71" s="232">
        <v>63</v>
      </c>
      <c r="B71" s="175" t="s">
        <v>390</v>
      </c>
      <c r="C71" s="336" t="s">
        <v>391</v>
      </c>
      <c r="D71" s="304" t="s">
        <v>392</v>
      </c>
      <c r="E71" s="305">
        <v>44593</v>
      </c>
      <c r="F71" s="306">
        <v>44910</v>
      </c>
      <c r="G71" s="234" t="s">
        <v>393</v>
      </c>
      <c r="H71" s="307" t="s">
        <v>394</v>
      </c>
      <c r="I71" s="335">
        <v>1</v>
      </c>
      <c r="J71" s="291">
        <v>1</v>
      </c>
      <c r="K71" s="291">
        <v>1</v>
      </c>
      <c r="L71" s="230">
        <v>1</v>
      </c>
      <c r="M71" s="301">
        <v>0.1</v>
      </c>
      <c r="N71" s="290" t="s">
        <v>163</v>
      </c>
      <c r="O71" s="308" t="s">
        <v>377</v>
      </c>
      <c r="P71" s="337" t="s">
        <v>378</v>
      </c>
    </row>
    <row r="72" spans="1:30" ht="136.5" customHeight="1" x14ac:dyDescent="0.2">
      <c r="A72" s="232">
        <v>64</v>
      </c>
      <c r="B72" s="175" t="s">
        <v>395</v>
      </c>
      <c r="C72" s="310" t="s">
        <v>396</v>
      </c>
      <c r="D72" s="336" t="s">
        <v>397</v>
      </c>
      <c r="E72" s="311">
        <v>44593</v>
      </c>
      <c r="F72" s="334">
        <v>44742</v>
      </c>
      <c r="G72" s="312" t="s">
        <v>398</v>
      </c>
      <c r="H72" s="336" t="s">
        <v>399</v>
      </c>
      <c r="I72" s="313">
        <v>0</v>
      </c>
      <c r="J72" s="230">
        <v>1</v>
      </c>
      <c r="K72" s="297">
        <v>0</v>
      </c>
      <c r="L72" s="230">
        <v>0</v>
      </c>
      <c r="M72" s="314">
        <v>0.1</v>
      </c>
      <c r="N72" s="274" t="s">
        <v>231</v>
      </c>
      <c r="O72" s="248" t="s">
        <v>377</v>
      </c>
      <c r="P72" s="253" t="s">
        <v>378</v>
      </c>
    </row>
    <row r="73" spans="1:30" ht="89.25" x14ac:dyDescent="0.2">
      <c r="A73" s="232">
        <v>65</v>
      </c>
      <c r="B73" s="175" t="s">
        <v>400</v>
      </c>
      <c r="C73" s="217" t="s">
        <v>401</v>
      </c>
      <c r="D73" s="303" t="s">
        <v>402</v>
      </c>
      <c r="E73" s="294">
        <v>44593</v>
      </c>
      <c r="F73" s="294">
        <v>44742</v>
      </c>
      <c r="G73" s="217" t="s">
        <v>403</v>
      </c>
      <c r="H73" s="255" t="s">
        <v>404</v>
      </c>
      <c r="I73" s="335">
        <v>0</v>
      </c>
      <c r="J73" s="284">
        <v>1</v>
      </c>
      <c r="K73" s="335">
        <v>0</v>
      </c>
      <c r="L73" s="284">
        <v>0</v>
      </c>
      <c r="M73" s="338">
        <v>0.1</v>
      </c>
      <c r="N73" s="292" t="s">
        <v>163</v>
      </c>
      <c r="O73" s="287" t="s">
        <v>377</v>
      </c>
      <c r="P73" s="288" t="s">
        <v>378</v>
      </c>
    </row>
    <row r="74" spans="1:30" ht="38.25" x14ac:dyDescent="0.2">
      <c r="A74" s="232">
        <v>66</v>
      </c>
      <c r="B74" s="175" t="s">
        <v>405</v>
      </c>
      <c r="C74" s="289" t="s">
        <v>406</v>
      </c>
      <c r="D74" s="289" t="s">
        <v>407</v>
      </c>
      <c r="E74" s="334">
        <v>44593</v>
      </c>
      <c r="F74" s="315">
        <v>44681</v>
      </c>
      <c r="G74" s="339" t="s">
        <v>408</v>
      </c>
      <c r="H74" s="234" t="s">
        <v>409</v>
      </c>
      <c r="I74" s="308">
        <v>0</v>
      </c>
      <c r="J74" s="316">
        <v>1</v>
      </c>
      <c r="K74" s="248">
        <v>0</v>
      </c>
      <c r="L74" s="317">
        <v>0</v>
      </c>
      <c r="M74" s="220">
        <v>0.1</v>
      </c>
      <c r="N74" s="318" t="s">
        <v>163</v>
      </c>
      <c r="O74" s="302" t="s">
        <v>377</v>
      </c>
      <c r="P74" s="253" t="s">
        <v>378</v>
      </c>
    </row>
    <row r="75" spans="1:30" ht="114.75" x14ac:dyDescent="0.2">
      <c r="A75" s="232">
        <v>67</v>
      </c>
      <c r="B75" s="175" t="s">
        <v>410</v>
      </c>
      <c r="C75" s="296" t="s">
        <v>411</v>
      </c>
      <c r="D75" s="217" t="s">
        <v>412</v>
      </c>
      <c r="E75" s="319">
        <v>44593</v>
      </c>
      <c r="F75" s="215">
        <v>44895</v>
      </c>
      <c r="G75" s="303" t="s">
        <v>413</v>
      </c>
      <c r="H75" s="217" t="s">
        <v>414</v>
      </c>
      <c r="I75" s="230">
        <v>0</v>
      </c>
      <c r="J75" s="320">
        <v>0</v>
      </c>
      <c r="K75" s="320">
        <v>0</v>
      </c>
      <c r="L75" s="320">
        <v>30</v>
      </c>
      <c r="M75" s="314">
        <v>0.1</v>
      </c>
      <c r="N75" s="231" t="s">
        <v>231</v>
      </c>
      <c r="O75" s="299" t="s">
        <v>377</v>
      </c>
      <c r="P75" s="253" t="s">
        <v>378</v>
      </c>
    </row>
    <row r="76" spans="1:30" ht="167.1" customHeight="1" x14ac:dyDescent="0.2">
      <c r="A76" s="232">
        <v>68</v>
      </c>
      <c r="B76" s="175" t="s">
        <v>415</v>
      </c>
      <c r="C76" s="217" t="s">
        <v>416</v>
      </c>
      <c r="D76" s="217" t="s">
        <v>417</v>
      </c>
      <c r="E76" s="319">
        <v>44593</v>
      </c>
      <c r="F76" s="215">
        <v>44895</v>
      </c>
      <c r="G76" s="303" t="s">
        <v>418</v>
      </c>
      <c r="H76" s="217" t="s">
        <v>419</v>
      </c>
      <c r="I76" s="230">
        <v>0</v>
      </c>
      <c r="J76" s="320">
        <v>0</v>
      </c>
      <c r="K76" s="320">
        <v>0</v>
      </c>
      <c r="L76" s="320">
        <v>1</v>
      </c>
      <c r="M76" s="314">
        <v>0.1</v>
      </c>
      <c r="N76" s="231" t="s">
        <v>231</v>
      </c>
      <c r="O76" s="299" t="s">
        <v>377</v>
      </c>
      <c r="P76" s="253" t="s">
        <v>378</v>
      </c>
    </row>
    <row r="77" spans="1:30" ht="130.5" customHeight="1" x14ac:dyDescent="0.2">
      <c r="A77" s="232">
        <v>69</v>
      </c>
      <c r="B77" s="175" t="s">
        <v>420</v>
      </c>
      <c r="C77" s="321" t="s">
        <v>421</v>
      </c>
      <c r="D77" s="234" t="s">
        <v>422</v>
      </c>
      <c r="E77" s="322">
        <v>44593</v>
      </c>
      <c r="F77" s="283">
        <v>44712</v>
      </c>
      <c r="G77" s="336" t="s">
        <v>423</v>
      </c>
      <c r="H77" s="234" t="s">
        <v>424</v>
      </c>
      <c r="I77" s="284">
        <v>0</v>
      </c>
      <c r="J77" s="320">
        <v>6</v>
      </c>
      <c r="K77" s="340">
        <v>0</v>
      </c>
      <c r="L77" s="320">
        <v>0</v>
      </c>
      <c r="M77" s="323">
        <v>0.05</v>
      </c>
      <c r="N77" s="290" t="s">
        <v>163</v>
      </c>
      <c r="O77" s="299" t="s">
        <v>377</v>
      </c>
      <c r="P77" s="253" t="s">
        <v>378</v>
      </c>
    </row>
    <row r="78" spans="1:30" ht="130.5" customHeight="1" x14ac:dyDescent="0.2">
      <c r="A78" s="232">
        <v>70</v>
      </c>
      <c r="B78" s="175" t="s">
        <v>425</v>
      </c>
      <c r="C78" s="245" t="s">
        <v>165</v>
      </c>
      <c r="D78" s="278" t="s">
        <v>289</v>
      </c>
      <c r="E78" s="324">
        <v>44621</v>
      </c>
      <c r="F78" s="247">
        <v>44895</v>
      </c>
      <c r="G78" s="278" t="s">
        <v>167</v>
      </c>
      <c r="H78" s="278" t="s">
        <v>168</v>
      </c>
      <c r="I78" s="309">
        <v>1</v>
      </c>
      <c r="J78" s="309">
        <v>1</v>
      </c>
      <c r="K78" s="309">
        <v>1</v>
      </c>
      <c r="L78" s="309">
        <v>0</v>
      </c>
      <c r="M78" s="325">
        <v>0.05</v>
      </c>
      <c r="N78" s="222" t="s">
        <v>163</v>
      </c>
      <c r="O78" s="299" t="s">
        <v>377</v>
      </c>
      <c r="P78" s="253" t="s">
        <v>378</v>
      </c>
    </row>
    <row r="79" spans="1:30" ht="27.75" customHeight="1" thickBot="1" x14ac:dyDescent="0.25">
      <c r="A79" s="174"/>
      <c r="B79" s="181" t="s">
        <v>426</v>
      </c>
      <c r="C79" s="182"/>
      <c r="D79" s="182"/>
      <c r="E79" s="183"/>
      <c r="F79" s="183"/>
      <c r="G79" s="184"/>
      <c r="H79" s="184"/>
      <c r="I79" s="44"/>
      <c r="J79" s="44"/>
      <c r="K79" s="44"/>
      <c r="L79" s="44"/>
      <c r="M79" s="187">
        <f>SUM(M67:M78)</f>
        <v>1</v>
      </c>
      <c r="N79" s="185"/>
      <c r="O79" s="197"/>
      <c r="P79" s="203"/>
    </row>
    <row r="80" spans="1:30" ht="38.25" x14ac:dyDescent="0.2">
      <c r="A80" s="232">
        <v>71</v>
      </c>
      <c r="B80" s="180" t="s">
        <v>427</v>
      </c>
      <c r="C80" s="350" t="s">
        <v>428</v>
      </c>
      <c r="D80" s="350" t="s">
        <v>429</v>
      </c>
      <c r="E80" s="351">
        <v>44575</v>
      </c>
      <c r="F80" s="351">
        <v>44681</v>
      </c>
      <c r="G80" s="350" t="s">
        <v>430</v>
      </c>
      <c r="H80" s="350" t="s">
        <v>431</v>
      </c>
      <c r="I80" s="250">
        <v>0</v>
      </c>
      <c r="J80" s="250">
        <v>1</v>
      </c>
      <c r="K80" s="250">
        <v>0</v>
      </c>
      <c r="L80" s="250">
        <v>0</v>
      </c>
      <c r="M80" s="212">
        <v>0.1</v>
      </c>
      <c r="N80" s="212" t="s">
        <v>432</v>
      </c>
      <c r="O80" s="250" t="s">
        <v>433</v>
      </c>
      <c r="P80" s="251" t="s">
        <v>434</v>
      </c>
    </row>
    <row r="81" spans="1:30" ht="63.75" x14ac:dyDescent="0.2">
      <c r="A81" s="232">
        <v>72</v>
      </c>
      <c r="B81" s="236" t="s">
        <v>435</v>
      </c>
      <c r="C81" s="245" t="s">
        <v>436</v>
      </c>
      <c r="D81" s="245" t="s">
        <v>437</v>
      </c>
      <c r="E81" s="246">
        <v>44564</v>
      </c>
      <c r="F81" s="246">
        <v>44651</v>
      </c>
      <c r="G81" s="245" t="s">
        <v>438</v>
      </c>
      <c r="H81" s="245" t="s">
        <v>439</v>
      </c>
      <c r="I81" s="248">
        <v>1</v>
      </c>
      <c r="J81" s="248">
        <v>0</v>
      </c>
      <c r="K81" s="248">
        <v>0</v>
      </c>
      <c r="L81" s="248">
        <v>0</v>
      </c>
      <c r="M81" s="222">
        <v>0.1</v>
      </c>
      <c r="N81" s="222" t="s">
        <v>432</v>
      </c>
      <c r="O81" s="248" t="s">
        <v>433</v>
      </c>
      <c r="P81" s="253" t="s">
        <v>434</v>
      </c>
    </row>
    <row r="82" spans="1:30" ht="51" x14ac:dyDescent="0.2">
      <c r="A82" s="232">
        <v>73</v>
      </c>
      <c r="B82" s="236" t="s">
        <v>440</v>
      </c>
      <c r="C82" s="245" t="s">
        <v>441</v>
      </c>
      <c r="D82" s="245" t="s">
        <v>442</v>
      </c>
      <c r="E82" s="343">
        <v>44564</v>
      </c>
      <c r="F82" s="343">
        <v>44926</v>
      </c>
      <c r="G82" s="245" t="s">
        <v>443</v>
      </c>
      <c r="H82" s="344" t="s">
        <v>444</v>
      </c>
      <c r="I82" s="299">
        <v>0</v>
      </c>
      <c r="J82" s="248">
        <v>1</v>
      </c>
      <c r="K82" s="248">
        <v>0</v>
      </c>
      <c r="L82" s="248">
        <v>1</v>
      </c>
      <c r="M82" s="222">
        <v>0.05</v>
      </c>
      <c r="N82" s="325" t="s">
        <v>432</v>
      </c>
      <c r="O82" s="248" t="s">
        <v>433</v>
      </c>
      <c r="P82" s="253" t="s">
        <v>434</v>
      </c>
    </row>
    <row r="83" spans="1:30" ht="106.5" customHeight="1" x14ac:dyDescent="0.2">
      <c r="A83" s="232">
        <v>74</v>
      </c>
      <c r="B83" s="236" t="s">
        <v>445</v>
      </c>
      <c r="C83" s="245" t="s">
        <v>446</v>
      </c>
      <c r="D83" s="245" t="s">
        <v>447</v>
      </c>
      <c r="E83" s="246">
        <v>44593</v>
      </c>
      <c r="F83" s="246">
        <v>44651</v>
      </c>
      <c r="G83" s="245" t="s">
        <v>448</v>
      </c>
      <c r="H83" s="245" t="s">
        <v>449</v>
      </c>
      <c r="I83" s="248">
        <v>1</v>
      </c>
      <c r="J83" s="248">
        <v>0</v>
      </c>
      <c r="K83" s="248">
        <v>0</v>
      </c>
      <c r="L83" s="248">
        <v>0</v>
      </c>
      <c r="M83" s="222">
        <v>0.1</v>
      </c>
      <c r="N83" s="222" t="s">
        <v>450</v>
      </c>
      <c r="O83" s="248" t="s">
        <v>451</v>
      </c>
      <c r="P83" s="253" t="s">
        <v>452</v>
      </c>
    </row>
    <row r="84" spans="1:30" ht="57.75" customHeight="1" x14ac:dyDescent="0.2">
      <c r="A84" s="232">
        <v>75</v>
      </c>
      <c r="B84" s="236" t="s">
        <v>453</v>
      </c>
      <c r="C84" s="245" t="s">
        <v>147</v>
      </c>
      <c r="D84" s="245" t="s">
        <v>454</v>
      </c>
      <c r="E84" s="246">
        <v>44564</v>
      </c>
      <c r="F84" s="246">
        <v>44620</v>
      </c>
      <c r="G84" s="245" t="s">
        <v>455</v>
      </c>
      <c r="H84" s="245" t="s">
        <v>456</v>
      </c>
      <c r="I84" s="248">
        <v>1</v>
      </c>
      <c r="J84" s="248">
        <v>0</v>
      </c>
      <c r="K84" s="248">
        <v>0</v>
      </c>
      <c r="L84" s="248">
        <v>0</v>
      </c>
      <c r="M84" s="222">
        <v>0.05</v>
      </c>
      <c r="N84" s="222" t="s">
        <v>450</v>
      </c>
      <c r="O84" s="248" t="s">
        <v>451</v>
      </c>
      <c r="P84" s="253" t="s">
        <v>452</v>
      </c>
    </row>
    <row r="85" spans="1:30" ht="89.25" x14ac:dyDescent="0.2">
      <c r="A85" s="232">
        <v>76</v>
      </c>
      <c r="B85" s="236" t="s">
        <v>457</v>
      </c>
      <c r="C85" s="245" t="s">
        <v>446</v>
      </c>
      <c r="D85" s="245" t="s">
        <v>458</v>
      </c>
      <c r="E85" s="246">
        <v>44593</v>
      </c>
      <c r="F85" s="246">
        <v>44742</v>
      </c>
      <c r="G85" s="245" t="s">
        <v>448</v>
      </c>
      <c r="H85" s="245" t="s">
        <v>459</v>
      </c>
      <c r="I85" s="248">
        <v>0</v>
      </c>
      <c r="J85" s="248">
        <v>1</v>
      </c>
      <c r="K85" s="248">
        <v>0</v>
      </c>
      <c r="L85" s="248">
        <v>0</v>
      </c>
      <c r="M85" s="222">
        <v>0.05</v>
      </c>
      <c r="N85" s="222" t="s">
        <v>450</v>
      </c>
      <c r="O85" s="248" t="s">
        <v>451</v>
      </c>
      <c r="P85" s="253" t="s">
        <v>452</v>
      </c>
    </row>
    <row r="86" spans="1:30" ht="78" customHeight="1" x14ac:dyDescent="0.2">
      <c r="A86" s="232">
        <v>77</v>
      </c>
      <c r="B86" s="236" t="s">
        <v>460</v>
      </c>
      <c r="C86" s="245" t="s">
        <v>461</v>
      </c>
      <c r="D86" s="245" t="s">
        <v>462</v>
      </c>
      <c r="E86" s="246">
        <v>44594</v>
      </c>
      <c r="F86" s="246">
        <v>44712</v>
      </c>
      <c r="G86" s="245" t="s">
        <v>463</v>
      </c>
      <c r="H86" s="245" t="s">
        <v>464</v>
      </c>
      <c r="I86" s="248">
        <v>0</v>
      </c>
      <c r="J86" s="248">
        <v>1</v>
      </c>
      <c r="K86" s="248">
        <v>0</v>
      </c>
      <c r="L86" s="248">
        <v>0</v>
      </c>
      <c r="M86" s="222">
        <v>0.05</v>
      </c>
      <c r="N86" s="345" t="s">
        <v>163</v>
      </c>
      <c r="O86" s="248" t="s">
        <v>465</v>
      </c>
      <c r="P86" s="253" t="s">
        <v>466</v>
      </c>
    </row>
    <row r="87" spans="1:30" ht="153" customHeight="1" x14ac:dyDescent="0.2">
      <c r="A87" s="232">
        <v>78</v>
      </c>
      <c r="B87" s="236" t="s">
        <v>467</v>
      </c>
      <c r="C87" s="245" t="s">
        <v>468</v>
      </c>
      <c r="D87" s="245" t="s">
        <v>469</v>
      </c>
      <c r="E87" s="324">
        <v>44696</v>
      </c>
      <c r="F87" s="324">
        <v>44742</v>
      </c>
      <c r="G87" s="278" t="s">
        <v>470</v>
      </c>
      <c r="H87" s="278" t="s">
        <v>471</v>
      </c>
      <c r="I87" s="309">
        <v>0</v>
      </c>
      <c r="J87" s="309">
        <v>1</v>
      </c>
      <c r="K87" s="309">
        <v>0</v>
      </c>
      <c r="L87" s="309">
        <v>0</v>
      </c>
      <c r="M87" s="222">
        <v>0.1</v>
      </c>
      <c r="N87" s="325" t="s">
        <v>163</v>
      </c>
      <c r="O87" s="248" t="s">
        <v>465</v>
      </c>
      <c r="P87" s="253" t="s">
        <v>466</v>
      </c>
    </row>
    <row r="88" spans="1:30" ht="138.75" customHeight="1" x14ac:dyDescent="0.2">
      <c r="A88" s="232">
        <v>79</v>
      </c>
      <c r="B88" s="236" t="s">
        <v>472</v>
      </c>
      <c r="C88" s="346" t="s">
        <v>473</v>
      </c>
      <c r="D88" s="346" t="s">
        <v>474</v>
      </c>
      <c r="E88" s="215">
        <v>44593</v>
      </c>
      <c r="F88" s="347">
        <v>44926</v>
      </c>
      <c r="G88" s="217" t="s">
        <v>475</v>
      </c>
      <c r="H88" s="303" t="s">
        <v>476</v>
      </c>
      <c r="I88" s="274">
        <v>3</v>
      </c>
      <c r="J88" s="274">
        <v>3</v>
      </c>
      <c r="K88" s="274">
        <v>3</v>
      </c>
      <c r="L88" s="348">
        <v>4</v>
      </c>
      <c r="M88" s="222">
        <v>0.1</v>
      </c>
      <c r="N88" s="231" t="s">
        <v>477</v>
      </c>
      <c r="O88" s="299" t="s">
        <v>478</v>
      </c>
      <c r="P88" s="253" t="s">
        <v>479</v>
      </c>
    </row>
    <row r="89" spans="1:30" ht="63.75" x14ac:dyDescent="0.2">
      <c r="A89" s="232">
        <v>80</v>
      </c>
      <c r="B89" s="236" t="s">
        <v>480</v>
      </c>
      <c r="C89" s="341" t="s">
        <v>481</v>
      </c>
      <c r="D89" s="341" t="s">
        <v>482</v>
      </c>
      <c r="E89" s="342">
        <v>44593</v>
      </c>
      <c r="F89" s="342">
        <v>44834</v>
      </c>
      <c r="G89" s="341" t="s">
        <v>483</v>
      </c>
      <c r="H89" s="341" t="s">
        <v>484</v>
      </c>
      <c r="I89" s="410">
        <v>0.25</v>
      </c>
      <c r="J89" s="410">
        <v>0.25</v>
      </c>
      <c r="K89" s="410">
        <v>0.5</v>
      </c>
      <c r="L89" s="410">
        <v>0</v>
      </c>
      <c r="M89" s="222">
        <v>0.1</v>
      </c>
      <c r="N89" s="235" t="s">
        <v>485</v>
      </c>
      <c r="O89" s="248" t="s">
        <v>486</v>
      </c>
      <c r="P89" s="253" t="s">
        <v>487</v>
      </c>
    </row>
    <row r="90" spans="1:30" ht="63.75" x14ac:dyDescent="0.2">
      <c r="A90" s="232">
        <v>81</v>
      </c>
      <c r="B90" s="236" t="s">
        <v>488</v>
      </c>
      <c r="C90" s="245" t="s">
        <v>489</v>
      </c>
      <c r="D90" s="245" t="s">
        <v>490</v>
      </c>
      <c r="E90" s="246">
        <v>44593</v>
      </c>
      <c r="F90" s="246">
        <v>44895</v>
      </c>
      <c r="G90" s="245" t="s">
        <v>491</v>
      </c>
      <c r="H90" s="245" t="s">
        <v>484</v>
      </c>
      <c r="I90" s="411">
        <v>0</v>
      </c>
      <c r="J90" s="411">
        <v>0.5</v>
      </c>
      <c r="K90" s="411">
        <v>0.5</v>
      </c>
      <c r="L90" s="248">
        <v>0</v>
      </c>
      <c r="M90" s="222">
        <v>0.1</v>
      </c>
      <c r="N90" s="222" t="s">
        <v>485</v>
      </c>
      <c r="O90" s="248" t="s">
        <v>486</v>
      </c>
      <c r="P90" s="253" t="s">
        <v>487</v>
      </c>
    </row>
    <row r="91" spans="1:30" ht="99" customHeight="1" x14ac:dyDescent="0.2">
      <c r="A91" s="232">
        <v>82</v>
      </c>
      <c r="B91" s="236" t="s">
        <v>492</v>
      </c>
      <c r="C91" s="217" t="s">
        <v>493</v>
      </c>
      <c r="D91" s="217" t="s">
        <v>160</v>
      </c>
      <c r="E91" s="215">
        <v>44593</v>
      </c>
      <c r="F91" s="349">
        <v>44712</v>
      </c>
      <c r="G91" s="217" t="s">
        <v>161</v>
      </c>
      <c r="H91" s="217" t="s">
        <v>162</v>
      </c>
      <c r="I91" s="231">
        <v>0</v>
      </c>
      <c r="J91" s="231">
        <v>1</v>
      </c>
      <c r="K91" s="231">
        <v>0</v>
      </c>
      <c r="L91" s="231">
        <v>0</v>
      </c>
      <c r="M91" s="222">
        <v>0.05</v>
      </c>
      <c r="N91" s="222" t="s">
        <v>163</v>
      </c>
      <c r="O91" s="248" t="s">
        <v>494</v>
      </c>
      <c r="P91" s="253" t="s">
        <v>495</v>
      </c>
    </row>
    <row r="92" spans="1:30" ht="99" customHeight="1" x14ac:dyDescent="0.2">
      <c r="A92" s="232">
        <v>83</v>
      </c>
      <c r="B92" s="236" t="s">
        <v>496</v>
      </c>
      <c r="C92" s="245" t="s">
        <v>165</v>
      </c>
      <c r="D92" s="278" t="s">
        <v>289</v>
      </c>
      <c r="E92" s="324">
        <v>44621</v>
      </c>
      <c r="F92" s="247">
        <v>44895</v>
      </c>
      <c r="G92" s="278" t="s">
        <v>167</v>
      </c>
      <c r="H92" s="278" t="s">
        <v>168</v>
      </c>
      <c r="I92" s="309">
        <v>1</v>
      </c>
      <c r="J92" s="309">
        <v>1</v>
      </c>
      <c r="K92" s="309">
        <v>1</v>
      </c>
      <c r="L92" s="309">
        <v>0</v>
      </c>
      <c r="M92" s="325">
        <v>0.05</v>
      </c>
      <c r="N92" s="222" t="s">
        <v>163</v>
      </c>
      <c r="O92" s="248" t="s">
        <v>494</v>
      </c>
      <c r="P92" s="253" t="s">
        <v>495</v>
      </c>
      <c r="AD92" s="153"/>
    </row>
    <row r="93" spans="1:30" ht="36" customHeight="1" thickBot="1" x14ac:dyDescent="0.25">
      <c r="A93" s="174"/>
      <c r="B93" s="181" t="s">
        <v>169</v>
      </c>
      <c r="C93" s="182"/>
      <c r="D93" s="182"/>
      <c r="E93" s="183"/>
      <c r="F93" s="183"/>
      <c r="G93" s="184"/>
      <c r="H93" s="184"/>
      <c r="I93" s="44"/>
      <c r="J93" s="44"/>
      <c r="K93" s="44"/>
      <c r="L93" s="44"/>
      <c r="M93" s="187">
        <f>SUM(M80:M92)</f>
        <v>1</v>
      </c>
      <c r="N93" s="185"/>
      <c r="O93" s="197"/>
      <c r="P93" s="203"/>
    </row>
  </sheetData>
  <sheetProtection algorithmName="SHA-512" hashValue="g//pibNqNKraK2ByE05qi/+gEl49gE51EUc5dKuEHV9g964Wcu0+12IUwG/Jfu5BqMHFk0Sfl/orSq0ifIw7kw==" saltValue="+ClUU4TUXXhLQ6j9j2Lu/w==" spinCount="100000" sheet="1" deleteColumns="0" deleteRows="0"/>
  <mergeCells count="10">
    <mergeCell ref="N1:P1"/>
    <mergeCell ref="A2:AC2"/>
    <mergeCell ref="A3:A4"/>
    <mergeCell ref="B3:D3"/>
    <mergeCell ref="E3:F3"/>
    <mergeCell ref="G3:N3"/>
    <mergeCell ref="O3:S3"/>
    <mergeCell ref="U3:AC3"/>
    <mergeCell ref="C1:M1"/>
    <mergeCell ref="A1:B1"/>
  </mergeCells>
  <phoneticPr fontId="1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Z92"/>
  <sheetViews>
    <sheetView tabSelected="1" topLeftCell="R64" zoomScale="60" zoomScaleNormal="60" workbookViewId="0">
      <selection activeCell="D12" sqref="D12"/>
    </sheetView>
  </sheetViews>
  <sheetFormatPr baseColWidth="10" defaultColWidth="11.42578125" defaultRowHeight="15" x14ac:dyDescent="0.25"/>
  <cols>
    <col min="1" max="1" width="7.140625" customWidth="1"/>
    <col min="2" max="2" width="14" customWidth="1"/>
    <col min="3" max="3" width="35.85546875" customWidth="1"/>
    <col min="4" max="4" width="34.5703125" customWidth="1"/>
    <col min="5" max="5" width="15.7109375" customWidth="1"/>
    <col min="6" max="6" width="17.42578125" customWidth="1"/>
    <col min="7" max="7" width="38.5703125" customWidth="1"/>
    <col min="8" max="8" width="23.5703125" customWidth="1"/>
    <col min="14" max="14" width="15" style="109" customWidth="1"/>
    <col min="15" max="15" width="16.85546875" style="109" customWidth="1"/>
    <col min="16" max="16" width="16.5703125" style="109" customWidth="1"/>
    <col min="17" max="17" width="19.7109375" style="109" customWidth="1"/>
    <col min="18" max="18" width="19.7109375" customWidth="1"/>
    <col min="19" max="19" width="18.5703125" customWidth="1"/>
    <col min="20" max="20" width="18.85546875" customWidth="1"/>
    <col min="21" max="25" width="18.5703125" customWidth="1"/>
    <col min="26" max="26" width="151.42578125" customWidth="1"/>
  </cols>
  <sheetData>
    <row r="1" spans="1:26" ht="126" customHeight="1" thickBot="1" x14ac:dyDescent="1.7">
      <c r="A1" s="554" t="s">
        <v>497</v>
      </c>
      <c r="B1" s="555"/>
      <c r="C1" s="556" t="s">
        <v>498</v>
      </c>
      <c r="D1" s="557"/>
      <c r="E1" s="557"/>
      <c r="F1" s="557"/>
      <c r="G1" s="557"/>
      <c r="H1" s="557"/>
      <c r="I1" s="557"/>
      <c r="J1" s="557"/>
      <c r="K1" s="557"/>
      <c r="L1" s="557"/>
      <c r="M1" s="557"/>
      <c r="N1" s="557"/>
      <c r="O1" s="557"/>
      <c r="P1" s="557"/>
      <c r="Q1" s="557"/>
      <c r="R1" s="557"/>
      <c r="S1" s="557"/>
      <c r="T1" s="557"/>
      <c r="U1" s="557"/>
      <c r="V1" s="557"/>
      <c r="W1" s="557"/>
      <c r="X1" s="557"/>
      <c r="Y1" s="557"/>
      <c r="Z1" s="109"/>
    </row>
    <row r="2" spans="1:26" ht="14.45" customHeight="1" x14ac:dyDescent="0.25">
      <c r="A2" s="561" t="s">
        <v>57</v>
      </c>
      <c r="B2" s="562" t="s">
        <v>58</v>
      </c>
      <c r="C2" s="562"/>
      <c r="D2" s="562"/>
      <c r="E2" s="562" t="s">
        <v>59</v>
      </c>
      <c r="F2" s="562"/>
      <c r="G2" s="563" t="s">
        <v>60</v>
      </c>
      <c r="H2" s="564"/>
      <c r="I2" s="564"/>
      <c r="J2" s="564"/>
      <c r="K2" s="564"/>
      <c r="L2" s="564"/>
      <c r="M2" s="564"/>
      <c r="N2" s="106"/>
      <c r="O2" s="106"/>
      <c r="P2" s="106"/>
      <c r="Q2" s="106"/>
      <c r="R2" s="558" t="s">
        <v>499</v>
      </c>
      <c r="S2" s="559"/>
      <c r="T2" s="559"/>
      <c r="U2" s="559"/>
      <c r="V2" s="559"/>
      <c r="W2" s="559"/>
      <c r="X2" s="559"/>
      <c r="Y2" s="559"/>
      <c r="Z2" s="560"/>
    </row>
    <row r="3" spans="1:26" ht="51.75" customHeight="1" thickBot="1" x14ac:dyDescent="0.3">
      <c r="A3" s="561"/>
      <c r="B3" s="4" t="s">
        <v>62</v>
      </c>
      <c r="C3" s="4" t="s">
        <v>63</v>
      </c>
      <c r="D3" s="4" t="s">
        <v>64</v>
      </c>
      <c r="E3" s="4" t="s">
        <v>65</v>
      </c>
      <c r="F3" s="4" t="s">
        <v>66</v>
      </c>
      <c r="G3" s="4" t="s">
        <v>67</v>
      </c>
      <c r="H3" s="4" t="s">
        <v>68</v>
      </c>
      <c r="I3" s="4" t="s">
        <v>69</v>
      </c>
      <c r="J3" s="4" t="s">
        <v>70</v>
      </c>
      <c r="K3" s="4" t="s">
        <v>71</v>
      </c>
      <c r="L3" s="4" t="s">
        <v>72</v>
      </c>
      <c r="M3" s="4" t="s">
        <v>73</v>
      </c>
      <c r="N3" s="107" t="s">
        <v>500</v>
      </c>
      <c r="O3" s="107" t="s">
        <v>501</v>
      </c>
      <c r="P3" s="107" t="s">
        <v>502</v>
      </c>
      <c r="Q3" s="107" t="s">
        <v>503</v>
      </c>
      <c r="R3" s="4" t="s">
        <v>504</v>
      </c>
      <c r="S3" s="4" t="s">
        <v>505</v>
      </c>
      <c r="T3" s="4" t="s">
        <v>506</v>
      </c>
      <c r="U3" s="4" t="s">
        <v>507</v>
      </c>
      <c r="V3" s="4" t="s">
        <v>508</v>
      </c>
      <c r="W3" s="4" t="s">
        <v>509</v>
      </c>
      <c r="X3" s="4" t="s">
        <v>510</v>
      </c>
      <c r="Y3" s="4" t="s">
        <v>511</v>
      </c>
      <c r="Z3" s="42" t="s">
        <v>512</v>
      </c>
    </row>
    <row r="4" spans="1:26" ht="60.75" customHeight="1" x14ac:dyDescent="0.25">
      <c r="A4" s="233">
        <v>1</v>
      </c>
      <c r="B4" s="446" t="s">
        <v>90</v>
      </c>
      <c r="C4" s="447" t="s">
        <v>91</v>
      </c>
      <c r="D4" s="447" t="s">
        <v>92</v>
      </c>
      <c r="E4" s="448">
        <v>44562</v>
      </c>
      <c r="F4" s="448">
        <v>44926</v>
      </c>
      <c r="G4" s="449" t="s">
        <v>93</v>
      </c>
      <c r="H4" s="449" t="s">
        <v>94</v>
      </c>
      <c r="I4" s="450">
        <v>0</v>
      </c>
      <c r="J4" s="451">
        <v>3</v>
      </c>
      <c r="K4" s="451">
        <v>7</v>
      </c>
      <c r="L4" s="451">
        <v>10</v>
      </c>
      <c r="M4" s="267">
        <v>0.2</v>
      </c>
      <c r="N4" s="108">
        <f>$M4*(SUM($I4:I4)/SUM($I4:$L4))</f>
        <v>0</v>
      </c>
      <c r="O4" s="108">
        <f>$M4*(SUM($I4:J4)/SUM($I4:$L4))</f>
        <v>0.03</v>
      </c>
      <c r="P4" s="108">
        <f>$M4*(SUM($I4:K4)/SUM($I4:$L4))</f>
        <v>0.1</v>
      </c>
      <c r="Q4" s="108">
        <f>$M4*(SUM($I4:L4)/SUM($I4:$L4))</f>
        <v>0.2</v>
      </c>
      <c r="R4" s="59"/>
      <c r="S4" s="59"/>
      <c r="T4" s="59"/>
      <c r="U4" s="83"/>
      <c r="V4" s="60">
        <f>$M4*SUM($R4:R4)/SUM($I4:$L4)</f>
        <v>0</v>
      </c>
      <c r="W4" s="60">
        <f>$M4*SUM($R4:S4)/SUM($I4:$L4)</f>
        <v>0</v>
      </c>
      <c r="X4" s="60">
        <f>$M4*SUM($R4:T4)/SUM($I4:$L4)</f>
        <v>0</v>
      </c>
      <c r="Y4" s="152">
        <f>$M4*SUM($R4:U4)/SUM($I4:$L4)</f>
        <v>0</v>
      </c>
      <c r="Z4" s="459"/>
    </row>
    <row r="5" spans="1:26" ht="58.5" customHeight="1" x14ac:dyDescent="0.25">
      <c r="A5" s="232">
        <v>2</v>
      </c>
      <c r="B5" s="175" t="s">
        <v>105</v>
      </c>
      <c r="C5" s="270" t="s">
        <v>106</v>
      </c>
      <c r="D5" s="270" t="s">
        <v>107</v>
      </c>
      <c r="E5" s="229">
        <v>44562</v>
      </c>
      <c r="F5" s="229">
        <v>44926</v>
      </c>
      <c r="G5" s="271" t="s">
        <v>108</v>
      </c>
      <c r="H5" s="271" t="s">
        <v>94</v>
      </c>
      <c r="I5" s="272">
        <v>0</v>
      </c>
      <c r="J5" s="227">
        <v>1</v>
      </c>
      <c r="K5" s="227">
        <v>0</v>
      </c>
      <c r="L5" s="227">
        <v>1</v>
      </c>
      <c r="M5" s="273">
        <v>0.1</v>
      </c>
      <c r="N5" s="108">
        <f>$M5*(SUM($I5:I5)/SUM($I5:$L5))</f>
        <v>0</v>
      </c>
      <c r="O5" s="108">
        <f>$M5*(SUM($I5:J5)/SUM($I5:$L5))</f>
        <v>0.05</v>
      </c>
      <c r="P5" s="108">
        <f>$M5*(SUM($I5:K5)/SUM($I5:$L5))</f>
        <v>0.05</v>
      </c>
      <c r="Q5" s="108">
        <f>$M5*(SUM($I5:L5)/SUM($I5:$L5))</f>
        <v>0.1</v>
      </c>
      <c r="R5" s="59"/>
      <c r="S5" s="83"/>
      <c r="T5" s="83"/>
      <c r="U5" s="83"/>
      <c r="V5" s="60">
        <f>$M5*SUM($R5:R5)/SUM($I5:$L5)</f>
        <v>0</v>
      </c>
      <c r="W5" s="60">
        <f>$M5*SUM($R5:S5)/SUM($I5:$L5)</f>
        <v>0</v>
      </c>
      <c r="X5" s="60">
        <f>$M5*SUM($R5:T5)/SUM($I5:$L5)</f>
        <v>0</v>
      </c>
      <c r="Y5" s="152">
        <f>$M5*SUM($R5:U5)/SUM($I5:$L5)</f>
        <v>0</v>
      </c>
      <c r="Z5" s="460"/>
    </row>
    <row r="6" spans="1:26" ht="58.5" customHeight="1" x14ac:dyDescent="0.25">
      <c r="A6" s="232">
        <v>3</v>
      </c>
      <c r="B6" s="179" t="s">
        <v>109</v>
      </c>
      <c r="C6" s="452" t="s">
        <v>110</v>
      </c>
      <c r="D6" s="452" t="s">
        <v>111</v>
      </c>
      <c r="E6" s="247">
        <v>44562</v>
      </c>
      <c r="F6" s="247">
        <v>44926</v>
      </c>
      <c r="G6" s="453" t="s">
        <v>112</v>
      </c>
      <c r="H6" s="453" t="s">
        <v>113</v>
      </c>
      <c r="I6" s="454">
        <v>0</v>
      </c>
      <c r="J6" s="454">
        <v>1</v>
      </c>
      <c r="K6" s="454">
        <v>6</v>
      </c>
      <c r="L6" s="454">
        <v>3</v>
      </c>
      <c r="M6" s="273">
        <v>0.1</v>
      </c>
      <c r="N6" s="108">
        <f>$M6*(SUM($I6:I6)/SUM($I6:$L6))</f>
        <v>0</v>
      </c>
      <c r="O6" s="108">
        <f>$M6*(SUM($I6:J6)/SUM($I6:$L6))</f>
        <v>1.0000000000000002E-2</v>
      </c>
      <c r="P6" s="108">
        <f>$M6*(SUM($I6:K6)/SUM($I6:$L6))</f>
        <v>6.9999999999999993E-2</v>
      </c>
      <c r="Q6" s="108">
        <f>$M6*(SUM($I6:L6)/SUM($I6:$L6))</f>
        <v>0.1</v>
      </c>
      <c r="R6" s="59"/>
      <c r="S6" s="83"/>
      <c r="T6" s="83"/>
      <c r="U6" s="83"/>
      <c r="V6" s="60">
        <f>$M6*SUM($R6:R6)/SUM($I6:$L6)</f>
        <v>0</v>
      </c>
      <c r="W6" s="60">
        <f>$M6*SUM($R6:S6)/SUM($I6:$L6)</f>
        <v>0</v>
      </c>
      <c r="X6" s="60">
        <f>$M6*SUM($R6:T6)/SUM($I6:$L6)</f>
        <v>0</v>
      </c>
      <c r="Y6" s="152">
        <f>$M6*SUM($R6:U6)/SUM($I6:$L6)</f>
        <v>0</v>
      </c>
      <c r="Z6" s="460"/>
    </row>
    <row r="7" spans="1:26" ht="64.5" customHeight="1" x14ac:dyDescent="0.25">
      <c r="A7" s="232">
        <v>4</v>
      </c>
      <c r="B7" s="179" t="s">
        <v>114</v>
      </c>
      <c r="C7" s="452" t="s">
        <v>115</v>
      </c>
      <c r="D7" s="452" t="s">
        <v>116</v>
      </c>
      <c r="E7" s="247">
        <v>44562</v>
      </c>
      <c r="F7" s="247">
        <v>44926</v>
      </c>
      <c r="G7" s="453" t="s">
        <v>117</v>
      </c>
      <c r="H7" s="453" t="s">
        <v>118</v>
      </c>
      <c r="I7" s="454">
        <v>0</v>
      </c>
      <c r="J7" s="454">
        <v>1</v>
      </c>
      <c r="K7" s="454">
        <v>2</v>
      </c>
      <c r="L7" s="454">
        <v>1</v>
      </c>
      <c r="M7" s="273">
        <v>0.05</v>
      </c>
      <c r="N7" s="108">
        <f>$M7*(SUM($I7:I7)/SUM($I7:$L7))</f>
        <v>0</v>
      </c>
      <c r="O7" s="108">
        <f>$M7*(SUM($I7:J7)/SUM($I7:$L7))</f>
        <v>1.2500000000000001E-2</v>
      </c>
      <c r="P7" s="108">
        <f>$M7*(SUM($I7:K7)/SUM($I7:$L7))</f>
        <v>3.7500000000000006E-2</v>
      </c>
      <c r="Q7" s="108">
        <f>$M7*(SUM($I7:L7)/SUM($I7:$L7))</f>
        <v>0.05</v>
      </c>
      <c r="R7" s="59"/>
      <c r="S7" s="83"/>
      <c r="T7" s="83"/>
      <c r="U7" s="83"/>
      <c r="V7" s="60">
        <f>$M7*SUM($R7:R7)/SUM($I7:$L7)</f>
        <v>0</v>
      </c>
      <c r="W7" s="60">
        <f>$M7*SUM($R7:S7)/SUM($I7:$L7)</f>
        <v>0</v>
      </c>
      <c r="X7" s="60">
        <f>$M7*SUM($R7:T7)/SUM($I7:$L7)</f>
        <v>0</v>
      </c>
      <c r="Y7" s="152">
        <f>$M7*SUM($R7:U7)/SUM($I7:$L7)</f>
        <v>0</v>
      </c>
      <c r="Z7" s="460"/>
    </row>
    <row r="8" spans="1:26" ht="52.5" customHeight="1" x14ac:dyDescent="0.25">
      <c r="A8" s="232">
        <v>5</v>
      </c>
      <c r="B8" s="175" t="s">
        <v>119</v>
      </c>
      <c r="C8" s="270" t="s">
        <v>120</v>
      </c>
      <c r="D8" s="270" t="s">
        <v>121</v>
      </c>
      <c r="E8" s="229">
        <v>44562</v>
      </c>
      <c r="F8" s="229">
        <v>44926</v>
      </c>
      <c r="G8" s="271" t="s">
        <v>122</v>
      </c>
      <c r="H8" s="271" t="s">
        <v>123</v>
      </c>
      <c r="I8" s="227">
        <v>0</v>
      </c>
      <c r="J8" s="227">
        <v>0</v>
      </c>
      <c r="K8" s="227">
        <v>0</v>
      </c>
      <c r="L8" s="273">
        <v>1</v>
      </c>
      <c r="M8" s="273">
        <v>0.05</v>
      </c>
      <c r="N8" s="108">
        <f>$M8*(SUM($I8:I8)/SUM($I8:$L8))</f>
        <v>0</v>
      </c>
      <c r="O8" s="108">
        <f>$M8*(SUM($I8:J8)/SUM($I8:$L8))</f>
        <v>0</v>
      </c>
      <c r="P8" s="108">
        <f>$M8*(SUM($I8:K8)/SUM($I8:$L8))</f>
        <v>0</v>
      </c>
      <c r="Q8" s="108">
        <f>$M8*(SUM($I8:L8)/SUM($I8:$L8))</f>
        <v>0.05</v>
      </c>
      <c r="R8" s="59"/>
      <c r="S8" s="83"/>
      <c r="T8" s="83"/>
      <c r="U8" s="83"/>
      <c r="V8" s="60">
        <f>$M8*SUM($R8:R8)/SUM($I8:$L8)</f>
        <v>0</v>
      </c>
      <c r="W8" s="60">
        <f>$M8*SUM($R8:S8)/SUM($I8:$L8)</f>
        <v>0</v>
      </c>
      <c r="X8" s="60">
        <f>$M8*SUM($R8:T8)/SUM($I8:$L8)</f>
        <v>0</v>
      </c>
      <c r="Y8" s="152">
        <f>$M8*SUM($R8:U8)/SUM($I8:$L8)</f>
        <v>0</v>
      </c>
      <c r="Z8" s="460"/>
    </row>
    <row r="9" spans="1:26" s="103" customFormat="1" ht="62.45" customHeight="1" x14ac:dyDescent="0.25">
      <c r="A9" s="232">
        <v>6</v>
      </c>
      <c r="B9" s="175" t="s">
        <v>125</v>
      </c>
      <c r="C9" s="270" t="s">
        <v>126</v>
      </c>
      <c r="D9" s="270" t="s">
        <v>127</v>
      </c>
      <c r="E9" s="229">
        <v>44562</v>
      </c>
      <c r="F9" s="229">
        <v>44926</v>
      </c>
      <c r="G9" s="271" t="s">
        <v>128</v>
      </c>
      <c r="H9" s="271" t="s">
        <v>129</v>
      </c>
      <c r="I9" s="227">
        <v>0</v>
      </c>
      <c r="J9" s="227">
        <v>1</v>
      </c>
      <c r="K9" s="227">
        <v>0</v>
      </c>
      <c r="L9" s="227">
        <v>1</v>
      </c>
      <c r="M9" s="273">
        <v>0.1</v>
      </c>
      <c r="N9" s="108">
        <f>$M9*(SUM($I9:I9)/SUM($I9:$L9))</f>
        <v>0</v>
      </c>
      <c r="O9" s="108">
        <f>$M9*(SUM($I9:J9)/SUM($I9:$L9))</f>
        <v>0.05</v>
      </c>
      <c r="P9" s="108">
        <f>$M9*(SUM($I9:K9)/SUM($I9:$L9))</f>
        <v>0.05</v>
      </c>
      <c r="Q9" s="108">
        <f>$M9*(SUM($I9:L9)/SUM($I9:$L9))</f>
        <v>0.1</v>
      </c>
      <c r="R9" s="59"/>
      <c r="S9" s="83"/>
      <c r="T9" s="83"/>
      <c r="U9" s="83"/>
      <c r="V9" s="60">
        <f>$M9*SUM($R9:R9)/SUM($I9:$L9)</f>
        <v>0</v>
      </c>
      <c r="W9" s="60">
        <f>$M9*SUM($R9:S9)/SUM($I9:$L9)</f>
        <v>0</v>
      </c>
      <c r="X9" s="60">
        <f>$M9*SUM($R9:T9)/SUM($I9:$L9)</f>
        <v>0</v>
      </c>
      <c r="Y9" s="152">
        <f>$M9*SUM($R9:U9)/SUM($I9:$L9)</f>
        <v>0</v>
      </c>
      <c r="Z9" s="460"/>
    </row>
    <row r="10" spans="1:26" ht="38.25" x14ac:dyDescent="0.25">
      <c r="A10" s="232">
        <v>7</v>
      </c>
      <c r="B10" s="175" t="s">
        <v>130</v>
      </c>
      <c r="C10" s="270" t="s">
        <v>131</v>
      </c>
      <c r="D10" s="270" t="s">
        <v>132</v>
      </c>
      <c r="E10" s="229">
        <v>44562</v>
      </c>
      <c r="F10" s="229">
        <v>44926</v>
      </c>
      <c r="G10" s="271" t="s">
        <v>133</v>
      </c>
      <c r="H10" s="271" t="s">
        <v>134</v>
      </c>
      <c r="I10" s="227">
        <v>0</v>
      </c>
      <c r="J10" s="227">
        <v>2</v>
      </c>
      <c r="K10" s="227">
        <v>2</v>
      </c>
      <c r="L10" s="227">
        <v>2</v>
      </c>
      <c r="M10" s="273">
        <v>0.05</v>
      </c>
      <c r="N10" s="108">
        <f>$M10*(SUM($I10:I10)/SUM($I10:$L10))</f>
        <v>0</v>
      </c>
      <c r="O10" s="108">
        <f>$M10*(SUM($I10:J10)/SUM($I10:$L10))</f>
        <v>1.6666666666666666E-2</v>
      </c>
      <c r="P10" s="108">
        <f>$M10*(SUM($I10:K10)/SUM($I10:$L10))</f>
        <v>3.3333333333333333E-2</v>
      </c>
      <c r="Q10" s="108">
        <f>$M10*(SUM($I10:L10)/SUM($I10:$L10))</f>
        <v>0.05</v>
      </c>
      <c r="R10" s="59"/>
      <c r="S10" s="83"/>
      <c r="T10" s="83"/>
      <c r="U10" s="83"/>
      <c r="V10" s="60">
        <f>$M10*SUM($R10:R10)/SUM($I10:$L10)</f>
        <v>0</v>
      </c>
      <c r="W10" s="60">
        <f>$M10*SUM($R10:S10)/SUM($I10:$L10)</f>
        <v>0</v>
      </c>
      <c r="X10" s="60">
        <f>$M10*SUM($R10:T10)/SUM($I10:$L10)</f>
        <v>0</v>
      </c>
      <c r="Y10" s="152">
        <f>$M10*SUM($R10:U10)/SUM($I10:$L10)</f>
        <v>0</v>
      </c>
      <c r="Z10" s="460"/>
    </row>
    <row r="11" spans="1:26" ht="51" x14ac:dyDescent="0.25">
      <c r="A11" s="232">
        <v>8</v>
      </c>
      <c r="B11" s="175" t="s">
        <v>137</v>
      </c>
      <c r="C11" s="270" t="s">
        <v>138</v>
      </c>
      <c r="D11" s="270" t="s">
        <v>139</v>
      </c>
      <c r="E11" s="229">
        <v>44562</v>
      </c>
      <c r="F11" s="229">
        <v>44926</v>
      </c>
      <c r="G11" s="271" t="s">
        <v>140</v>
      </c>
      <c r="H11" s="271" t="s">
        <v>141</v>
      </c>
      <c r="I11" s="227">
        <v>0</v>
      </c>
      <c r="J11" s="227">
        <v>1</v>
      </c>
      <c r="K11" s="227">
        <v>0</v>
      </c>
      <c r="L11" s="227">
        <v>1</v>
      </c>
      <c r="M11" s="273">
        <v>0.1</v>
      </c>
      <c r="N11" s="108">
        <f>$M11*(SUM($I11:I11)/SUM($I11:$L11))</f>
        <v>0</v>
      </c>
      <c r="O11" s="108">
        <f>$M11*(SUM($I11:J11)/SUM($I11:$L11))</f>
        <v>0.05</v>
      </c>
      <c r="P11" s="108">
        <f>$M11*(SUM($I11:K11)/SUM($I11:$L11))</f>
        <v>0.05</v>
      </c>
      <c r="Q11" s="108">
        <f>$M11*(SUM($I11:L11)/SUM($I11:$L11))</f>
        <v>0.1</v>
      </c>
      <c r="R11" s="59"/>
      <c r="S11" s="83"/>
      <c r="T11" s="83"/>
      <c r="U11" s="83"/>
      <c r="V11" s="60">
        <f>$M11*SUM($R11:R11)/SUM($I11:$L11)</f>
        <v>0</v>
      </c>
      <c r="W11" s="60">
        <f>$M11*SUM($R11:S11)/SUM($I11:$L11)</f>
        <v>0</v>
      </c>
      <c r="X11" s="60">
        <f>$M11*SUM($R11:T11)/SUM($I11:$L11)</f>
        <v>0</v>
      </c>
      <c r="Y11" s="152">
        <f>$M11*SUM($R11:U11)/SUM($I11:$L11)</f>
        <v>0</v>
      </c>
      <c r="Z11" s="460"/>
    </row>
    <row r="12" spans="1:26" ht="66" customHeight="1" x14ac:dyDescent="0.25">
      <c r="A12" s="232">
        <v>9</v>
      </c>
      <c r="B12" s="175" t="s">
        <v>142</v>
      </c>
      <c r="C12" s="270" t="s">
        <v>143</v>
      </c>
      <c r="D12" s="270" t="s">
        <v>144</v>
      </c>
      <c r="E12" s="229">
        <v>44562</v>
      </c>
      <c r="F12" s="229">
        <v>44926</v>
      </c>
      <c r="G12" s="255" t="s">
        <v>145</v>
      </c>
      <c r="H12" s="271" t="s">
        <v>146</v>
      </c>
      <c r="I12" s="454">
        <v>5</v>
      </c>
      <c r="J12" s="227">
        <v>5</v>
      </c>
      <c r="K12" s="227">
        <v>5</v>
      </c>
      <c r="L12" s="227">
        <v>5</v>
      </c>
      <c r="M12" s="273">
        <v>0.05</v>
      </c>
      <c r="N12" s="108">
        <f>$M12*(SUM($I12:I12)/SUM($I12:$L12))</f>
        <v>1.2500000000000001E-2</v>
      </c>
      <c r="O12" s="108">
        <f>$M12*(SUM($I12:J12)/SUM($I12:$L12))</f>
        <v>2.5000000000000001E-2</v>
      </c>
      <c r="P12" s="108">
        <f>$M12*(SUM($I12:K12)/SUM($I12:$L12))</f>
        <v>3.7500000000000006E-2</v>
      </c>
      <c r="Q12" s="108">
        <f>$M12*(SUM($I12:L12)/SUM($I12:$L12))</f>
        <v>0.05</v>
      </c>
      <c r="R12" s="457">
        <v>5</v>
      </c>
      <c r="S12" s="83"/>
      <c r="T12" s="83"/>
      <c r="U12" s="83"/>
      <c r="V12" s="60">
        <f>$M12*SUM($R12:R12)/SUM($I12:$L12)</f>
        <v>1.2500000000000001E-2</v>
      </c>
      <c r="W12" s="60">
        <f>$M12*SUM($R12:S12)/SUM($I12:$L12)</f>
        <v>1.2500000000000001E-2</v>
      </c>
      <c r="X12" s="60">
        <f>$M12*SUM($R12:T12)/SUM($I12:$L12)</f>
        <v>1.2500000000000001E-2</v>
      </c>
      <c r="Y12" s="152">
        <f>$M12*SUM($R12:U12)/SUM($I12:$L12)</f>
        <v>1.2500000000000001E-2</v>
      </c>
      <c r="Z12" s="469" t="s">
        <v>767</v>
      </c>
    </row>
    <row r="13" spans="1:26" ht="38.25" x14ac:dyDescent="0.25">
      <c r="A13" s="232">
        <v>10</v>
      </c>
      <c r="B13" s="179" t="s">
        <v>149</v>
      </c>
      <c r="C13" s="453" t="s">
        <v>150</v>
      </c>
      <c r="D13" s="455" t="s">
        <v>151</v>
      </c>
      <c r="E13" s="247">
        <v>44562</v>
      </c>
      <c r="F13" s="247">
        <v>44926</v>
      </c>
      <c r="G13" s="453" t="s">
        <v>750</v>
      </c>
      <c r="H13" s="245" t="s">
        <v>152</v>
      </c>
      <c r="I13" s="454">
        <v>1</v>
      </c>
      <c r="J13" s="454">
        <v>1</v>
      </c>
      <c r="K13" s="454">
        <v>1</v>
      </c>
      <c r="L13" s="454">
        <v>1</v>
      </c>
      <c r="M13" s="273">
        <v>0.05</v>
      </c>
      <c r="N13" s="108">
        <f>$M13*(SUM($I13:I13)/SUM($I13:$L13))</f>
        <v>1.2500000000000001E-2</v>
      </c>
      <c r="O13" s="108">
        <f>$M13*(SUM($I13:J13)/SUM($I13:$L13))</f>
        <v>2.5000000000000001E-2</v>
      </c>
      <c r="P13" s="108">
        <f>$M13*(SUM($I13:K13)/SUM($I13:$L13))</f>
        <v>3.7500000000000006E-2</v>
      </c>
      <c r="Q13" s="108">
        <f>$M13*(SUM($I13:L13)/SUM($I13:$L13))</f>
        <v>0.05</v>
      </c>
      <c r="R13" s="457">
        <v>1</v>
      </c>
      <c r="S13" s="83"/>
      <c r="T13" s="83"/>
      <c r="U13" s="83"/>
      <c r="V13" s="60">
        <f>$M13*SUM($R13:R13)/SUM($I13:$L13)</f>
        <v>1.2500000000000001E-2</v>
      </c>
      <c r="W13" s="60">
        <f>$M13*SUM($R13:S13)/SUM($I13:$L13)</f>
        <v>1.2500000000000001E-2</v>
      </c>
      <c r="X13" s="60">
        <f>$M13*SUM($R13:T13)/SUM($I13:$L13)</f>
        <v>1.2500000000000001E-2</v>
      </c>
      <c r="Y13" s="152">
        <f>$M13*SUM($R13:U13)/SUM($I13:$L13)</f>
        <v>1.2500000000000001E-2</v>
      </c>
      <c r="Z13" s="469" t="s">
        <v>768</v>
      </c>
    </row>
    <row r="14" spans="1:26" ht="54" customHeight="1" x14ac:dyDescent="0.25">
      <c r="A14" s="232">
        <v>11</v>
      </c>
      <c r="B14" s="175" t="s">
        <v>153</v>
      </c>
      <c r="C14" s="270" t="s">
        <v>154</v>
      </c>
      <c r="D14" s="270" t="s">
        <v>155</v>
      </c>
      <c r="E14" s="229">
        <v>44562</v>
      </c>
      <c r="F14" s="229">
        <v>44926</v>
      </c>
      <c r="G14" s="276" t="s">
        <v>156</v>
      </c>
      <c r="H14" s="271" t="s">
        <v>157</v>
      </c>
      <c r="I14" s="227">
        <v>0</v>
      </c>
      <c r="J14" s="227">
        <v>0</v>
      </c>
      <c r="K14" s="227">
        <v>0</v>
      </c>
      <c r="L14" s="227">
        <v>1</v>
      </c>
      <c r="M14" s="273">
        <v>0.05</v>
      </c>
      <c r="N14" s="108">
        <f>$M14*(SUM($I14:I14)/SUM($I14:$L14))</f>
        <v>0</v>
      </c>
      <c r="O14" s="108">
        <f>$M14*(SUM($I14:J14)/SUM($I14:$L14))</f>
        <v>0</v>
      </c>
      <c r="P14" s="108">
        <f>$M14*(SUM($I14:K14)/SUM($I14:$L14))</f>
        <v>0</v>
      </c>
      <c r="Q14" s="108">
        <f>$M14*(SUM($I14:L14)/SUM($I14:$L14))</f>
        <v>0.05</v>
      </c>
      <c r="R14" s="59"/>
      <c r="S14" s="83"/>
      <c r="T14" s="83"/>
      <c r="U14" s="83"/>
      <c r="V14" s="60">
        <f>$M14*SUM($R14:R14)/SUM($I14:$L14)</f>
        <v>0</v>
      </c>
      <c r="W14" s="60">
        <f>$M14*SUM($R14:S14)/SUM($I14:$L14)</f>
        <v>0</v>
      </c>
      <c r="X14" s="60">
        <f>$M14*SUM($R14:T14)/SUM($I14:$L14)</f>
        <v>0</v>
      </c>
      <c r="Y14" s="152">
        <f>$M14*SUM($R14:U14)/SUM($I14:$L14)</f>
        <v>0</v>
      </c>
      <c r="Z14" s="460"/>
    </row>
    <row r="15" spans="1:26" ht="76.5" x14ac:dyDescent="0.25">
      <c r="A15" s="232">
        <v>12</v>
      </c>
      <c r="B15" s="175" t="s">
        <v>158</v>
      </c>
      <c r="C15" s="221" t="s">
        <v>159</v>
      </c>
      <c r="D15" s="221" t="s">
        <v>160</v>
      </c>
      <c r="E15" s="229">
        <v>44593</v>
      </c>
      <c r="F15" s="229">
        <v>44712</v>
      </c>
      <c r="G15" s="217" t="s">
        <v>161</v>
      </c>
      <c r="H15" s="217" t="s">
        <v>162</v>
      </c>
      <c r="I15" s="231">
        <v>0</v>
      </c>
      <c r="J15" s="231">
        <v>1</v>
      </c>
      <c r="K15" s="231">
        <v>0</v>
      </c>
      <c r="L15" s="231">
        <v>0</v>
      </c>
      <c r="M15" s="277">
        <v>0.05</v>
      </c>
      <c r="N15" s="108">
        <f>$M15*(SUM($I15:I15)/SUM($I15:$L15))</f>
        <v>0</v>
      </c>
      <c r="O15" s="108">
        <f>$M15*(SUM($I15:J15)/SUM($I15:$L15))</f>
        <v>0.05</v>
      </c>
      <c r="P15" s="108">
        <f>$M15*(SUM($I15:K15)/SUM($I15:$L15))</f>
        <v>0.05</v>
      </c>
      <c r="Q15" s="108">
        <f>$M15*(SUM($I15:L15)/SUM($I15:$L15))</f>
        <v>0.05</v>
      </c>
      <c r="R15" s="59"/>
      <c r="S15" s="83"/>
      <c r="T15" s="83"/>
      <c r="U15" s="83"/>
      <c r="V15" s="60">
        <f>$M15*SUM($R15:R15)/SUM($I15:$L15)</f>
        <v>0</v>
      </c>
      <c r="W15" s="60">
        <f>$M15*SUM($R15:S15)/SUM($I15:$L15)</f>
        <v>0</v>
      </c>
      <c r="X15" s="60">
        <f>$M15*SUM($R15:T15)/SUM($I15:$L15)</f>
        <v>0</v>
      </c>
      <c r="Y15" s="152">
        <f>$M15*SUM($R15:U15)/SUM($I15:$L15)</f>
        <v>0</v>
      </c>
      <c r="Z15" s="460"/>
    </row>
    <row r="16" spans="1:26" ht="51" x14ac:dyDescent="0.25">
      <c r="A16" s="232">
        <v>13</v>
      </c>
      <c r="B16" s="179" t="s">
        <v>164</v>
      </c>
      <c r="C16" s="245" t="s">
        <v>165</v>
      </c>
      <c r="D16" s="278" t="s">
        <v>166</v>
      </c>
      <c r="E16" s="246">
        <v>44621</v>
      </c>
      <c r="F16" s="247">
        <v>44895</v>
      </c>
      <c r="G16" s="245" t="s">
        <v>167</v>
      </c>
      <c r="H16" s="245" t="s">
        <v>168</v>
      </c>
      <c r="I16" s="248">
        <v>1</v>
      </c>
      <c r="J16" s="248">
        <v>1</v>
      </c>
      <c r="K16" s="248">
        <v>1</v>
      </c>
      <c r="L16" s="248">
        <v>0</v>
      </c>
      <c r="M16" s="222">
        <v>0.05</v>
      </c>
      <c r="N16" s="108">
        <f>$M16*(SUM($I16:I16)/SUM($I16:$L16))</f>
        <v>1.6666666666666666E-2</v>
      </c>
      <c r="O16" s="108">
        <f>$M16*(SUM($I16:J16)/SUM($I16:$L16))</f>
        <v>3.3333333333333333E-2</v>
      </c>
      <c r="P16" s="108">
        <f>$M16*(SUM($I16:K16)/SUM($I16:$L16))</f>
        <v>0.05</v>
      </c>
      <c r="Q16" s="108">
        <f>$M16*(SUM($I16:L16)/SUM($I16:$L16))</f>
        <v>0.05</v>
      </c>
      <c r="R16" s="458">
        <v>1</v>
      </c>
      <c r="S16" s="150"/>
      <c r="T16" s="150"/>
      <c r="U16" s="150"/>
      <c r="V16" s="60">
        <f>$M16*SUM($R16:R16)/SUM($I16:$L16)</f>
        <v>1.6666666666666666E-2</v>
      </c>
      <c r="W16" s="60">
        <f>$M16*SUM($R16:S16)/SUM($I16:$L16)</f>
        <v>1.6666666666666666E-2</v>
      </c>
      <c r="X16" s="60">
        <f>$M16*SUM($R16:T16)/SUM($I16:$L16)</f>
        <v>1.6666666666666666E-2</v>
      </c>
      <c r="Y16" s="60">
        <f>$M16*SUM($R16:U16)/SUM($I16:$L16)</f>
        <v>1.6666666666666666E-2</v>
      </c>
      <c r="Z16" s="478" t="s">
        <v>780</v>
      </c>
    </row>
    <row r="17" spans="1:26" ht="32.25" customHeight="1" thickBot="1" x14ac:dyDescent="0.3">
      <c r="A17" s="174"/>
      <c r="B17" s="181" t="s">
        <v>169</v>
      </c>
      <c r="C17" s="182"/>
      <c r="D17" s="182"/>
      <c r="E17" s="183"/>
      <c r="F17" s="183"/>
      <c r="G17" s="184"/>
      <c r="H17" s="184"/>
      <c r="I17" s="44"/>
      <c r="J17" s="44"/>
      <c r="K17" s="44"/>
      <c r="L17" s="44"/>
      <c r="M17" s="187">
        <f>SUM(M4:M16)</f>
        <v>1.0000000000000002</v>
      </c>
      <c r="N17" s="104">
        <f>SUM(N4:N16)</f>
        <v>4.1666666666666671E-2</v>
      </c>
      <c r="O17" s="104">
        <f t="shared" ref="O17:Q17" si="0">SUM(O4:O16)</f>
        <v>0.35249999999999998</v>
      </c>
      <c r="P17" s="104">
        <f t="shared" si="0"/>
        <v>0.56583333333333341</v>
      </c>
      <c r="Q17" s="104">
        <f t="shared" si="0"/>
        <v>1.0000000000000002</v>
      </c>
      <c r="R17" s="44"/>
      <c r="S17" s="44"/>
      <c r="T17" s="44"/>
      <c r="U17" s="44"/>
      <c r="V17" s="61">
        <f>SUM(V4:V16)</f>
        <v>4.1666666666666671E-2</v>
      </c>
      <c r="W17" s="61">
        <f t="shared" ref="W17:Y17" si="1">SUM(W4:W16)</f>
        <v>4.1666666666666671E-2</v>
      </c>
      <c r="X17" s="61">
        <f t="shared" si="1"/>
        <v>4.1666666666666671E-2</v>
      </c>
      <c r="Y17" s="61">
        <f t="shared" si="1"/>
        <v>4.1666666666666671E-2</v>
      </c>
      <c r="Z17" s="461"/>
    </row>
    <row r="18" spans="1:26" ht="38.25" x14ac:dyDescent="0.25">
      <c r="A18" s="233">
        <v>14</v>
      </c>
      <c r="B18" s="180" t="s">
        <v>170</v>
      </c>
      <c r="C18" s="204" t="s">
        <v>171</v>
      </c>
      <c r="D18" s="204" t="s">
        <v>171</v>
      </c>
      <c r="E18" s="265">
        <v>44562</v>
      </c>
      <c r="F18" s="265">
        <v>44742</v>
      </c>
      <c r="G18" s="204" t="s">
        <v>172</v>
      </c>
      <c r="H18" s="204" t="s">
        <v>173</v>
      </c>
      <c r="I18" s="279">
        <v>0</v>
      </c>
      <c r="J18" s="279">
        <v>1</v>
      </c>
      <c r="K18" s="279">
        <v>0</v>
      </c>
      <c r="L18" s="279">
        <v>0</v>
      </c>
      <c r="M18" s="280">
        <v>0.06</v>
      </c>
      <c r="N18" s="108">
        <f>$M18*(SUM($I18:I18)/SUM($I18:$L18))</f>
        <v>0</v>
      </c>
      <c r="O18" s="108">
        <f>$M18*(SUM($I18:J18)/SUM($I18:$L18))</f>
        <v>0.06</v>
      </c>
      <c r="P18" s="108">
        <f>$M18*(SUM($I18:K18)/SUM($I18:$L18))</f>
        <v>0.06</v>
      </c>
      <c r="Q18" s="108">
        <f>$M18*(SUM($I18:L18)/SUM($I18:$L18))</f>
        <v>0.06</v>
      </c>
      <c r="R18" s="59"/>
      <c r="V18" s="60">
        <f>$M18*SUM($R18:R18)/SUM($I18:$L18)</f>
        <v>0</v>
      </c>
      <c r="W18" s="60">
        <f>$M18*SUM($R18:S18)/SUM($I18:$L18)</f>
        <v>0</v>
      </c>
      <c r="X18" s="60">
        <f>$M18*SUM($R18:T18)/SUM($I18:$L18)</f>
        <v>0</v>
      </c>
      <c r="Y18" s="152">
        <f>$M18*SUM($R18:U18)/SUM($I18:$L18)</f>
        <v>0</v>
      </c>
      <c r="Z18" s="464"/>
    </row>
    <row r="19" spans="1:26" ht="63.75" x14ac:dyDescent="0.25">
      <c r="A19" s="232">
        <v>15</v>
      </c>
      <c r="B19" s="175" t="s">
        <v>179</v>
      </c>
      <c r="C19" s="217" t="s">
        <v>180</v>
      </c>
      <c r="D19" s="217" t="s">
        <v>181</v>
      </c>
      <c r="E19" s="247">
        <v>44562</v>
      </c>
      <c r="F19" s="247">
        <v>44712</v>
      </c>
      <c r="G19" s="217" t="s">
        <v>172</v>
      </c>
      <c r="H19" s="217" t="s">
        <v>173</v>
      </c>
      <c r="I19" s="231">
        <v>0</v>
      </c>
      <c r="J19" s="231">
        <v>1</v>
      </c>
      <c r="K19" s="231">
        <v>0</v>
      </c>
      <c r="L19" s="231">
        <v>0</v>
      </c>
      <c r="M19" s="277">
        <v>7.0000000000000007E-2</v>
      </c>
      <c r="N19" s="108">
        <f>$M19*(SUM($I19:I19)/SUM($I19:$L19))</f>
        <v>0</v>
      </c>
      <c r="O19" s="108">
        <f>$M19*(SUM($I19:J19)/SUM($I19:$L19))</f>
        <v>7.0000000000000007E-2</v>
      </c>
      <c r="P19" s="108">
        <f>$M19*(SUM($I19:K19)/SUM($I19:$L19))</f>
        <v>7.0000000000000007E-2</v>
      </c>
      <c r="Q19" s="108">
        <f>$M19*(SUM($I19:L19)/SUM($I19:$L19))</f>
        <v>7.0000000000000007E-2</v>
      </c>
      <c r="R19" s="59"/>
      <c r="V19" s="60">
        <f>$M19*SUM($R19:R19)/SUM($I19:$L19)</f>
        <v>0</v>
      </c>
      <c r="W19" s="60">
        <f>$M19*SUM($R19:S19)/SUM($I19:$L19)</f>
        <v>0</v>
      </c>
      <c r="X19" s="60">
        <f>$M19*SUM($R19:T19)/SUM($I19:$L19)</f>
        <v>0</v>
      </c>
      <c r="Y19" s="152">
        <f>$M19*SUM($R19:U19)/SUM($I19:$L19)</f>
        <v>0</v>
      </c>
      <c r="Z19" s="465"/>
    </row>
    <row r="20" spans="1:26" ht="76.5" x14ac:dyDescent="0.25">
      <c r="A20" s="232">
        <v>16</v>
      </c>
      <c r="B20" s="175" t="s">
        <v>182</v>
      </c>
      <c r="C20" s="217" t="s">
        <v>183</v>
      </c>
      <c r="D20" s="217" t="s">
        <v>184</v>
      </c>
      <c r="E20" s="247">
        <v>44562</v>
      </c>
      <c r="F20" s="247">
        <v>44712</v>
      </c>
      <c r="G20" s="217" t="s">
        <v>172</v>
      </c>
      <c r="H20" s="217" t="s">
        <v>173</v>
      </c>
      <c r="I20" s="231">
        <v>0</v>
      </c>
      <c r="J20" s="231">
        <v>1</v>
      </c>
      <c r="K20" s="231">
        <v>0</v>
      </c>
      <c r="L20" s="231">
        <v>0</v>
      </c>
      <c r="M20" s="277">
        <v>7.0000000000000007E-2</v>
      </c>
      <c r="N20" s="108">
        <f>$M20*(SUM($I20:I20)/SUM($I20:$L20))</f>
        <v>0</v>
      </c>
      <c r="O20" s="108">
        <f>$M20*(SUM($I20:J20)/SUM($I20:$L20))</f>
        <v>7.0000000000000007E-2</v>
      </c>
      <c r="P20" s="108">
        <f>$M20*(SUM($I20:K20)/SUM($I20:$L20))</f>
        <v>7.0000000000000007E-2</v>
      </c>
      <c r="Q20" s="108">
        <f>$M20*(SUM($I20:L20)/SUM($I20:$L20))</f>
        <v>7.0000000000000007E-2</v>
      </c>
      <c r="R20" s="59"/>
      <c r="V20" s="60">
        <f>$M20*SUM($R20:R20)/SUM($I20:$L20)</f>
        <v>0</v>
      </c>
      <c r="W20" s="60">
        <f>$M20*SUM($R20:S20)/SUM($I20:$L20)</f>
        <v>0</v>
      </c>
      <c r="X20" s="60">
        <f>$M20*SUM($R20:T20)/SUM($I20:$L20)</f>
        <v>0</v>
      </c>
      <c r="Y20" s="152">
        <f>$M20*SUM($R20:U20)/SUM($I20:$L20)</f>
        <v>0</v>
      </c>
      <c r="Z20" s="465"/>
    </row>
    <row r="21" spans="1:26" ht="114.75" customHeight="1" x14ac:dyDescent="0.25">
      <c r="A21" s="232">
        <v>17</v>
      </c>
      <c r="B21" s="175" t="s">
        <v>185</v>
      </c>
      <c r="C21" s="217" t="s">
        <v>186</v>
      </c>
      <c r="D21" s="217" t="s">
        <v>187</v>
      </c>
      <c r="E21" s="229">
        <v>44562</v>
      </c>
      <c r="F21" s="229">
        <v>44926</v>
      </c>
      <c r="G21" s="217" t="s">
        <v>188</v>
      </c>
      <c r="H21" s="217" t="s">
        <v>189</v>
      </c>
      <c r="I21" s="248">
        <v>1</v>
      </c>
      <c r="J21" s="231">
        <v>1</v>
      </c>
      <c r="K21" s="231">
        <v>1</v>
      </c>
      <c r="L21" s="231">
        <v>1</v>
      </c>
      <c r="M21" s="277">
        <v>0.3</v>
      </c>
      <c r="N21" s="108">
        <f>$M21*(SUM($I21:I21)/SUM($I21:$L21))</f>
        <v>7.4999999999999997E-2</v>
      </c>
      <c r="O21" s="108">
        <f>$M21*(SUM($I21:J21)/SUM($I21:$L21))</f>
        <v>0.15</v>
      </c>
      <c r="P21" s="108">
        <f>$M21*(SUM($I21:K21)/SUM($I21:$L21))</f>
        <v>0.22499999999999998</v>
      </c>
      <c r="Q21" s="108">
        <f>$M21*(SUM($I21:L21)/SUM($I21:$L21))</f>
        <v>0.3</v>
      </c>
      <c r="R21" s="457">
        <v>1</v>
      </c>
      <c r="V21" s="60">
        <f>$M21*SUM($R21:R21)/SUM($I21:$L21)</f>
        <v>7.4999999999999997E-2</v>
      </c>
      <c r="W21" s="60">
        <f>$M21*SUM($R21:S21)/SUM($I21:$L21)</f>
        <v>7.4999999999999997E-2</v>
      </c>
      <c r="X21" s="60">
        <f>$M21*SUM($R21:T21)/SUM($I21:$L21)</f>
        <v>7.4999999999999997E-2</v>
      </c>
      <c r="Y21" s="152">
        <f>$M21*SUM($R21:U21)/SUM($I21:$L21)</f>
        <v>7.4999999999999997E-2</v>
      </c>
      <c r="Z21" s="463" t="s">
        <v>774</v>
      </c>
    </row>
    <row r="22" spans="1:26" ht="63.75" x14ac:dyDescent="0.25">
      <c r="A22" s="232">
        <v>18</v>
      </c>
      <c r="B22" s="175" t="s">
        <v>191</v>
      </c>
      <c r="C22" s="217" t="s">
        <v>192</v>
      </c>
      <c r="D22" s="217" t="s">
        <v>193</v>
      </c>
      <c r="E22" s="229">
        <v>44562</v>
      </c>
      <c r="F22" s="229">
        <v>44651</v>
      </c>
      <c r="G22" s="217" t="s">
        <v>194</v>
      </c>
      <c r="H22" s="217" t="s">
        <v>195</v>
      </c>
      <c r="I22" s="248">
        <v>1</v>
      </c>
      <c r="J22" s="231">
        <v>0</v>
      </c>
      <c r="K22" s="231">
        <v>0</v>
      </c>
      <c r="L22" s="231">
        <v>0</v>
      </c>
      <c r="M22" s="277">
        <v>0.03</v>
      </c>
      <c r="N22" s="108">
        <f>$M22*(SUM($I22:I22)/SUM($I22:$L22))</f>
        <v>0.03</v>
      </c>
      <c r="O22" s="108">
        <f>$M22*(SUM($I22:J22)/SUM($I22:$L22))</f>
        <v>0.03</v>
      </c>
      <c r="P22" s="108">
        <f>$M22*(SUM($I22:K22)/SUM($I22:$L22))</f>
        <v>0.03</v>
      </c>
      <c r="Q22" s="108">
        <f>$M22*(SUM($I22:L22)/SUM($I22:$L22))</f>
        <v>0.03</v>
      </c>
      <c r="R22" s="457">
        <v>1</v>
      </c>
      <c r="V22" s="60">
        <f>$M22*SUM($R22:R22)/SUM($I22:$L22)</f>
        <v>0.03</v>
      </c>
      <c r="W22" s="60">
        <f>$M22*SUM($R22:S22)/SUM($I22:$L22)</f>
        <v>0.03</v>
      </c>
      <c r="X22" s="60">
        <f>$M22*SUM($R22:T22)/SUM($I22:$L22)</f>
        <v>0.03</v>
      </c>
      <c r="Y22" s="152">
        <f>$M22*SUM($R22:U22)/SUM($I22:$L22)</f>
        <v>0.03</v>
      </c>
      <c r="Z22" s="463" t="s">
        <v>751</v>
      </c>
    </row>
    <row r="23" spans="1:26" ht="76.5" x14ac:dyDescent="0.25">
      <c r="A23" s="232">
        <v>19</v>
      </c>
      <c r="B23" s="175" t="s">
        <v>196</v>
      </c>
      <c r="C23" s="217" t="s">
        <v>197</v>
      </c>
      <c r="D23" s="217" t="s">
        <v>198</v>
      </c>
      <c r="E23" s="229">
        <v>44562</v>
      </c>
      <c r="F23" s="229">
        <v>44651</v>
      </c>
      <c r="G23" s="217" t="s">
        <v>194</v>
      </c>
      <c r="H23" s="217" t="s">
        <v>195</v>
      </c>
      <c r="I23" s="248">
        <v>1</v>
      </c>
      <c r="J23" s="231">
        <v>0</v>
      </c>
      <c r="K23" s="231">
        <v>0</v>
      </c>
      <c r="L23" s="231">
        <v>0</v>
      </c>
      <c r="M23" s="277">
        <v>0.03</v>
      </c>
      <c r="N23" s="108">
        <f>$M23*(SUM($I23:I23)/SUM($I23:$L23))</f>
        <v>0.03</v>
      </c>
      <c r="O23" s="108">
        <f>$M23*(SUM($I23:J23)/SUM($I23:$L23))</f>
        <v>0.03</v>
      </c>
      <c r="P23" s="108">
        <f>$M23*(SUM($I23:K23)/SUM($I23:$L23))</f>
        <v>0.03</v>
      </c>
      <c r="Q23" s="108">
        <f>$M23*(SUM($I23:L23)/SUM($I23:$L23))</f>
        <v>0.03</v>
      </c>
      <c r="R23" s="457">
        <v>1</v>
      </c>
      <c r="V23" s="60">
        <f>$M23*SUM($R23:R23)/SUM($I23:$L23)</f>
        <v>0.03</v>
      </c>
      <c r="W23" s="60">
        <f>$M23*SUM($R23:S23)/SUM($I23:$L23)</f>
        <v>0.03</v>
      </c>
      <c r="X23" s="60">
        <f>$M23*SUM($R23:T23)/SUM($I23:$L23)</f>
        <v>0.03</v>
      </c>
      <c r="Y23" s="152">
        <f>$M23*SUM($R23:U23)/SUM($I23:$L23)</f>
        <v>0.03</v>
      </c>
      <c r="Z23" s="463" t="s">
        <v>752</v>
      </c>
    </row>
    <row r="24" spans="1:26" ht="63.75" x14ac:dyDescent="0.25">
      <c r="A24" s="232">
        <v>20</v>
      </c>
      <c r="B24" s="175" t="s">
        <v>199</v>
      </c>
      <c r="C24" s="217" t="s">
        <v>200</v>
      </c>
      <c r="D24" s="217" t="s">
        <v>201</v>
      </c>
      <c r="E24" s="229">
        <v>44652</v>
      </c>
      <c r="F24" s="229">
        <v>44742</v>
      </c>
      <c r="G24" s="217" t="s">
        <v>194</v>
      </c>
      <c r="H24" s="217" t="s">
        <v>195</v>
      </c>
      <c r="I24" s="231">
        <v>0</v>
      </c>
      <c r="J24" s="231">
        <v>1</v>
      </c>
      <c r="K24" s="231">
        <v>0</v>
      </c>
      <c r="L24" s="231">
        <v>0</v>
      </c>
      <c r="M24" s="277">
        <v>0.04</v>
      </c>
      <c r="N24" s="108">
        <f>$M24*(SUM($I24:I24)/SUM($I24:$L24))</f>
        <v>0</v>
      </c>
      <c r="O24" s="108">
        <f>$M24*(SUM($I24:J24)/SUM($I24:$L24))</f>
        <v>0.04</v>
      </c>
      <c r="P24" s="108">
        <f>$M24*(SUM($I24:K24)/SUM($I24:$L24))</f>
        <v>0.04</v>
      </c>
      <c r="Q24" s="108">
        <f>$M24*(SUM($I24:L24)/SUM($I24:$L24))</f>
        <v>0.04</v>
      </c>
      <c r="R24" s="59"/>
      <c r="V24" s="60">
        <f>$M24*SUM($R24:R24)/SUM($I24:$L24)</f>
        <v>0</v>
      </c>
      <c r="W24" s="60">
        <f>$M24*SUM($R24:S24)/SUM($I24:$L24)</f>
        <v>0</v>
      </c>
      <c r="X24" s="60">
        <f>$M24*SUM($R24:T24)/SUM($I24:$L24)</f>
        <v>0</v>
      </c>
      <c r="Y24" s="152">
        <f>$M24*SUM($R24:U24)/SUM($I24:$L24)</f>
        <v>0</v>
      </c>
      <c r="Z24" s="465"/>
    </row>
    <row r="25" spans="1:26" ht="63.75" x14ac:dyDescent="0.25">
      <c r="A25" s="232">
        <v>21</v>
      </c>
      <c r="B25" s="175" t="s">
        <v>202</v>
      </c>
      <c r="C25" s="217" t="s">
        <v>203</v>
      </c>
      <c r="D25" s="217" t="s">
        <v>204</v>
      </c>
      <c r="E25" s="229">
        <v>44652</v>
      </c>
      <c r="F25" s="229">
        <v>44742</v>
      </c>
      <c r="G25" s="217" t="s">
        <v>194</v>
      </c>
      <c r="H25" s="217" t="s">
        <v>195</v>
      </c>
      <c r="I25" s="231">
        <v>0</v>
      </c>
      <c r="J25" s="231">
        <v>1</v>
      </c>
      <c r="K25" s="231">
        <v>0</v>
      </c>
      <c r="L25" s="231">
        <v>0</v>
      </c>
      <c r="M25" s="277">
        <v>0.04</v>
      </c>
      <c r="N25" s="108">
        <f>$M25*(SUM($I25:I25)/SUM($I25:$L25))</f>
        <v>0</v>
      </c>
      <c r="O25" s="108">
        <f>$M25*(SUM($I25:J25)/SUM($I25:$L25))</f>
        <v>0.04</v>
      </c>
      <c r="P25" s="108">
        <f>$M25*(SUM($I25:K25)/SUM($I25:$L25))</f>
        <v>0.04</v>
      </c>
      <c r="Q25" s="108">
        <f>$M25*(SUM($I25:L25)/SUM($I25:$L25))</f>
        <v>0.04</v>
      </c>
      <c r="R25" s="59"/>
      <c r="V25" s="60">
        <f>$M25*SUM($R25:R25)/SUM($I25:$L25)</f>
        <v>0</v>
      </c>
      <c r="W25" s="60">
        <f>$M25*SUM($R25:S25)/SUM($I25:$L25)</f>
        <v>0</v>
      </c>
      <c r="X25" s="60">
        <f>$M25*SUM($R25:T25)/SUM($I25:$L25)</f>
        <v>0</v>
      </c>
      <c r="Y25" s="152">
        <f>$M25*SUM($R25:U25)/SUM($I25:$L25)</f>
        <v>0</v>
      </c>
      <c r="Z25" s="465"/>
    </row>
    <row r="26" spans="1:26" ht="38.25" x14ac:dyDescent="0.25">
      <c r="A26" s="232">
        <v>22</v>
      </c>
      <c r="B26" s="175" t="s">
        <v>205</v>
      </c>
      <c r="C26" s="217" t="s">
        <v>206</v>
      </c>
      <c r="D26" s="217" t="s">
        <v>207</v>
      </c>
      <c r="E26" s="229">
        <v>44562</v>
      </c>
      <c r="F26" s="229">
        <v>44926</v>
      </c>
      <c r="G26" s="217" t="s">
        <v>208</v>
      </c>
      <c r="H26" s="217" t="s">
        <v>209</v>
      </c>
      <c r="I26" s="231">
        <v>0</v>
      </c>
      <c r="J26" s="231">
        <v>6</v>
      </c>
      <c r="K26" s="231">
        <v>0</v>
      </c>
      <c r="L26" s="231">
        <v>6</v>
      </c>
      <c r="M26" s="277">
        <v>0.03</v>
      </c>
      <c r="N26" s="108">
        <f>$M26*(SUM($I26:I26)/SUM($I26:$L26))</f>
        <v>0</v>
      </c>
      <c r="O26" s="108">
        <f>$M26*(SUM($I26:J26)/SUM($I26:$L26))</f>
        <v>1.4999999999999999E-2</v>
      </c>
      <c r="P26" s="108">
        <f>$M26*(SUM($I26:K26)/SUM($I26:$L26))</f>
        <v>1.4999999999999999E-2</v>
      </c>
      <c r="Q26" s="108">
        <f>$M26*(SUM($I26:L26)/SUM($I26:$L26))</f>
        <v>0.03</v>
      </c>
      <c r="R26" s="59"/>
      <c r="V26" s="60">
        <f>$M26*SUM($R26:R26)/SUM($I26:$L26)</f>
        <v>0</v>
      </c>
      <c r="W26" s="60">
        <f>$M26*SUM($R26:S26)/SUM($I26:$L26)</f>
        <v>0</v>
      </c>
      <c r="X26" s="60">
        <f>$M26*SUM($R26:T26)/SUM($I26:$L26)</f>
        <v>0</v>
      </c>
      <c r="Y26" s="152">
        <f>$M26*SUM($R26:U26)/SUM($I26:$L26)</f>
        <v>0</v>
      </c>
      <c r="Z26" s="465"/>
    </row>
    <row r="27" spans="1:26" ht="76.5" x14ac:dyDescent="0.25">
      <c r="A27" s="232">
        <v>23</v>
      </c>
      <c r="B27" s="175" t="s">
        <v>210</v>
      </c>
      <c r="C27" s="217" t="s">
        <v>211</v>
      </c>
      <c r="D27" s="217" t="s">
        <v>212</v>
      </c>
      <c r="E27" s="229">
        <v>44743</v>
      </c>
      <c r="F27" s="229">
        <v>44834</v>
      </c>
      <c r="G27" s="217" t="s">
        <v>194</v>
      </c>
      <c r="H27" s="217" t="s">
        <v>195</v>
      </c>
      <c r="I27" s="231">
        <v>0</v>
      </c>
      <c r="J27" s="231">
        <v>0</v>
      </c>
      <c r="K27" s="231">
        <v>1</v>
      </c>
      <c r="L27" s="231">
        <v>0</v>
      </c>
      <c r="M27" s="277">
        <v>0.03</v>
      </c>
      <c r="N27" s="108">
        <f>$M27*(SUM($I27:I27)/SUM($I27:$L27))</f>
        <v>0</v>
      </c>
      <c r="O27" s="108">
        <f>$M27*(SUM($I27:J27)/SUM($I27:$L27))</f>
        <v>0</v>
      </c>
      <c r="P27" s="108">
        <f>$M27*(SUM($I27:K27)/SUM($I27:$L27))</f>
        <v>0.03</v>
      </c>
      <c r="Q27" s="108">
        <f>$M27*(SUM($I27:L27)/SUM($I27:$L27))</f>
        <v>0.03</v>
      </c>
      <c r="R27" s="59"/>
      <c r="V27" s="60">
        <f>$M27*SUM($R27:R27)/SUM($I27:$L27)</f>
        <v>0</v>
      </c>
      <c r="W27" s="60">
        <f>$M27*SUM($R27:S27)/SUM($I27:$L27)</f>
        <v>0</v>
      </c>
      <c r="X27" s="60">
        <f>$M27*SUM($R27:T27)/SUM($I27:$L27)</f>
        <v>0</v>
      </c>
      <c r="Y27" s="152">
        <f>$M27*SUM($R27:U27)/SUM($I27:$L27)</f>
        <v>0</v>
      </c>
      <c r="Z27" s="465"/>
    </row>
    <row r="28" spans="1:26" ht="51" x14ac:dyDescent="0.25">
      <c r="A28" s="232">
        <v>24</v>
      </c>
      <c r="B28" s="175" t="s">
        <v>213</v>
      </c>
      <c r="C28" s="217" t="s">
        <v>214</v>
      </c>
      <c r="D28" s="217" t="s">
        <v>215</v>
      </c>
      <c r="E28" s="229">
        <v>44562</v>
      </c>
      <c r="F28" s="229">
        <v>44926</v>
      </c>
      <c r="G28" s="217" t="s">
        <v>216</v>
      </c>
      <c r="H28" s="217" t="s">
        <v>217</v>
      </c>
      <c r="I28" s="231">
        <v>0</v>
      </c>
      <c r="J28" s="231">
        <v>1</v>
      </c>
      <c r="K28" s="231">
        <v>1</v>
      </c>
      <c r="L28" s="231">
        <v>1</v>
      </c>
      <c r="M28" s="277">
        <v>0.12</v>
      </c>
      <c r="N28" s="108">
        <f>$M28*(SUM($I28:I28)/SUM($I28:$L28))</f>
        <v>0</v>
      </c>
      <c r="O28" s="108">
        <f>$M28*(SUM($I28:J28)/SUM($I28:$L28))</f>
        <v>3.9999999999999994E-2</v>
      </c>
      <c r="P28" s="108">
        <f>$M28*(SUM($I28:K28)/SUM($I28:$L28))</f>
        <v>7.9999999999999988E-2</v>
      </c>
      <c r="Q28" s="108">
        <f>$M28*(SUM($I28:L28)/SUM($I28:$L28))</f>
        <v>0.12</v>
      </c>
      <c r="R28" s="59"/>
      <c r="V28" s="60">
        <f>$M28*SUM($R28:R28)/SUM($I28:$L28)</f>
        <v>0</v>
      </c>
      <c r="W28" s="60">
        <f>$M28*SUM($R28:S28)/SUM($I28:$L28)</f>
        <v>0</v>
      </c>
      <c r="X28" s="60">
        <f>$M28*SUM($R28:T28)/SUM($I28:$L28)</f>
        <v>0</v>
      </c>
      <c r="Y28" s="152">
        <f>$M28*SUM($R28:U28)/SUM($I28:$L28)</f>
        <v>0</v>
      </c>
      <c r="Z28" s="465"/>
    </row>
    <row r="29" spans="1:26" ht="76.5" x14ac:dyDescent="0.25">
      <c r="A29" s="232">
        <v>25</v>
      </c>
      <c r="B29" s="175" t="s">
        <v>218</v>
      </c>
      <c r="C29" s="217" t="s">
        <v>219</v>
      </c>
      <c r="D29" s="217" t="s">
        <v>220</v>
      </c>
      <c r="E29" s="229">
        <v>44835</v>
      </c>
      <c r="F29" s="229">
        <v>44926</v>
      </c>
      <c r="G29" s="217" t="s">
        <v>194</v>
      </c>
      <c r="H29" s="217" t="s">
        <v>195</v>
      </c>
      <c r="I29" s="231">
        <v>0</v>
      </c>
      <c r="J29" s="231">
        <v>0</v>
      </c>
      <c r="K29" s="231">
        <v>0</v>
      </c>
      <c r="L29" s="231">
        <v>1</v>
      </c>
      <c r="M29" s="277">
        <v>0.03</v>
      </c>
      <c r="N29" s="108">
        <f>$M29*(SUM($I29:I29)/SUM($I29:$L29))</f>
        <v>0</v>
      </c>
      <c r="O29" s="108">
        <f>$M29*(SUM($I29:J29)/SUM($I29:$L29))</f>
        <v>0</v>
      </c>
      <c r="P29" s="108">
        <f>$M29*(SUM($I29:K29)/SUM($I29:$L29))</f>
        <v>0</v>
      </c>
      <c r="Q29" s="108">
        <f>$M29*(SUM($I29:L29)/SUM($I29:$L29))</f>
        <v>0.03</v>
      </c>
      <c r="R29" s="59"/>
      <c r="V29" s="60">
        <f>$M29*SUM($R29:R29)/SUM($I29:$L29)</f>
        <v>0</v>
      </c>
      <c r="W29" s="60">
        <f>$M29*SUM($R29:S29)/SUM($I29:$L29)</f>
        <v>0</v>
      </c>
      <c r="X29" s="60">
        <f>$M29*SUM($R29:T29)/SUM($I29:$L29)</f>
        <v>0</v>
      </c>
      <c r="Y29" s="152">
        <f>$M29*SUM($R29:U29)/SUM($I29:$L29)</f>
        <v>0</v>
      </c>
      <c r="Z29" s="465"/>
    </row>
    <row r="30" spans="1:26" ht="89.25" x14ac:dyDescent="0.25">
      <c r="A30" s="232">
        <v>26</v>
      </c>
      <c r="B30" s="175" t="s">
        <v>221</v>
      </c>
      <c r="C30" s="217" t="s">
        <v>222</v>
      </c>
      <c r="D30" s="217" t="s">
        <v>223</v>
      </c>
      <c r="E30" s="229">
        <v>44562</v>
      </c>
      <c r="F30" s="229">
        <v>44926</v>
      </c>
      <c r="G30" s="217" t="s">
        <v>224</v>
      </c>
      <c r="H30" s="217" t="s">
        <v>225</v>
      </c>
      <c r="I30" s="248">
        <v>1</v>
      </c>
      <c r="J30" s="231">
        <v>1</v>
      </c>
      <c r="K30" s="231">
        <v>1</v>
      </c>
      <c r="L30" s="231">
        <v>1</v>
      </c>
      <c r="M30" s="277">
        <v>0.03</v>
      </c>
      <c r="N30" s="108">
        <f>$M30*(SUM($I30:I30)/SUM($I30:$L30))</f>
        <v>7.4999999999999997E-3</v>
      </c>
      <c r="O30" s="108">
        <f>$M30*(SUM($I30:J30)/SUM($I30:$L30))</f>
        <v>1.4999999999999999E-2</v>
      </c>
      <c r="P30" s="108">
        <f>$M30*(SUM($I30:K30)/SUM($I30:$L30))</f>
        <v>2.2499999999999999E-2</v>
      </c>
      <c r="Q30" s="108">
        <f>$M30*(SUM($I30:L30)/SUM($I30:$L30))</f>
        <v>0.03</v>
      </c>
      <c r="R30" s="457">
        <v>1</v>
      </c>
      <c r="V30" s="60">
        <f>$M30*SUM($R30:R30)/SUM($I30:$L30)</f>
        <v>7.4999999999999997E-3</v>
      </c>
      <c r="W30" s="60">
        <f>$M30*SUM($R30:S30)/SUM($I30:$L30)</f>
        <v>7.4999999999999997E-3</v>
      </c>
      <c r="X30" s="60">
        <f>$M30*SUM($R30:T30)/SUM($I30:$L30)</f>
        <v>7.4999999999999997E-3</v>
      </c>
      <c r="Y30" s="152">
        <f>$M30*SUM($R30:U30)/SUM($I30:$L30)</f>
        <v>7.4999999999999997E-3</v>
      </c>
      <c r="Z30" s="463" t="s">
        <v>753</v>
      </c>
    </row>
    <row r="31" spans="1:26" ht="89.25" x14ac:dyDescent="0.25">
      <c r="A31" s="232">
        <v>27</v>
      </c>
      <c r="B31" s="175" t="s">
        <v>226</v>
      </c>
      <c r="C31" s="217" t="s">
        <v>227</v>
      </c>
      <c r="D31" s="217" t="s">
        <v>228</v>
      </c>
      <c r="E31" s="229">
        <v>44562</v>
      </c>
      <c r="F31" s="229">
        <v>44926</v>
      </c>
      <c r="G31" s="217" t="s">
        <v>229</v>
      </c>
      <c r="H31" s="217" t="s">
        <v>230</v>
      </c>
      <c r="I31" s="231">
        <v>0</v>
      </c>
      <c r="J31" s="231">
        <v>0</v>
      </c>
      <c r="K31" s="231">
        <v>0</v>
      </c>
      <c r="L31" s="231">
        <v>2</v>
      </c>
      <c r="M31" s="277">
        <v>0.03</v>
      </c>
      <c r="N31" s="108">
        <f>$M31*(SUM($I31:I31)/SUM($I31:$L31))</f>
        <v>0</v>
      </c>
      <c r="O31" s="108">
        <f>$M31*(SUM($I31:J31)/SUM($I31:$L31))</f>
        <v>0</v>
      </c>
      <c r="P31" s="108">
        <f>$M31*(SUM($I31:K31)/SUM($I31:$L31))</f>
        <v>0</v>
      </c>
      <c r="Q31" s="108">
        <f>$M31*(SUM($I31:L31)/SUM($I31:$L31))</f>
        <v>0.03</v>
      </c>
      <c r="R31" s="59"/>
      <c r="V31" s="60">
        <f>$M31*SUM($R31:R31)/SUM($I31:$L31)</f>
        <v>0</v>
      </c>
      <c r="W31" s="60">
        <f>$M31*SUM($R31:S31)/SUM($I31:$L31)</f>
        <v>0</v>
      </c>
      <c r="X31" s="60">
        <f>$M31*SUM($R31:T31)/SUM($I31:$L31)</f>
        <v>0</v>
      </c>
      <c r="Y31" s="152">
        <f>$M31*SUM($R31:U31)/SUM($I31:$L31)</f>
        <v>0</v>
      </c>
      <c r="Z31" s="465"/>
    </row>
    <row r="32" spans="1:26" ht="100.5" customHeight="1" x14ac:dyDescent="0.25">
      <c r="A32" s="232">
        <v>28</v>
      </c>
      <c r="B32" s="175" t="s">
        <v>232</v>
      </c>
      <c r="C32" s="217" t="s">
        <v>159</v>
      </c>
      <c r="D32" s="217" t="s">
        <v>160</v>
      </c>
      <c r="E32" s="229">
        <v>44593</v>
      </c>
      <c r="F32" s="229">
        <v>44712</v>
      </c>
      <c r="G32" s="217" t="s">
        <v>161</v>
      </c>
      <c r="H32" s="217" t="s">
        <v>162</v>
      </c>
      <c r="I32" s="231">
        <v>0</v>
      </c>
      <c r="J32" s="231">
        <v>1</v>
      </c>
      <c r="K32" s="231">
        <v>0</v>
      </c>
      <c r="L32" s="231">
        <v>0</v>
      </c>
      <c r="M32" s="277">
        <v>0.04</v>
      </c>
      <c r="N32" s="108">
        <f>$M32*(SUM($I32:I32)/SUM($I32:$L32))</f>
        <v>0</v>
      </c>
      <c r="O32" s="108">
        <f>$M32*(SUM($I32:J32)/SUM($I32:$L32))</f>
        <v>0.04</v>
      </c>
      <c r="P32" s="108">
        <f>$M32*(SUM($I32:K32)/SUM($I32:$L32))</f>
        <v>0.04</v>
      </c>
      <c r="Q32" s="108">
        <f>$M32*(SUM($I32:L32)/SUM($I32:$L32))</f>
        <v>0.04</v>
      </c>
      <c r="R32" s="59"/>
      <c r="V32" s="60">
        <f>$M32*SUM($R32:R32)/SUM($I32:$L32)</f>
        <v>0</v>
      </c>
      <c r="W32" s="60">
        <f>$M32*SUM($R32:S32)/SUM($I32:$L32)</f>
        <v>0</v>
      </c>
      <c r="X32" s="60">
        <f>$M32*SUM($R32:T32)/SUM($I32:$L32)</f>
        <v>0</v>
      </c>
      <c r="Y32" s="152">
        <f>$M32*SUM($R32:U32)/SUM($I32:$L32)</f>
        <v>0</v>
      </c>
      <c r="Z32" s="465"/>
    </row>
    <row r="33" spans="1:26" ht="66" customHeight="1" x14ac:dyDescent="0.25">
      <c r="A33" s="232">
        <v>29</v>
      </c>
      <c r="B33" s="175" t="s">
        <v>237</v>
      </c>
      <c r="C33" s="245" t="s">
        <v>165</v>
      </c>
      <c r="D33" s="245" t="s">
        <v>166</v>
      </c>
      <c r="E33" s="246">
        <v>44621</v>
      </c>
      <c r="F33" s="247">
        <v>44895</v>
      </c>
      <c r="G33" s="245" t="s">
        <v>167</v>
      </c>
      <c r="H33" s="245" t="s">
        <v>168</v>
      </c>
      <c r="I33" s="248">
        <v>1</v>
      </c>
      <c r="J33" s="248">
        <v>1</v>
      </c>
      <c r="K33" s="248">
        <v>1</v>
      </c>
      <c r="L33" s="248">
        <v>0</v>
      </c>
      <c r="M33" s="222">
        <v>0.05</v>
      </c>
      <c r="N33" s="108">
        <f>$M33*(SUM($I33:I33)/SUM($I33:$L33))</f>
        <v>1.6666666666666666E-2</v>
      </c>
      <c r="O33" s="108">
        <f>$M33*(SUM($I33:J33)/SUM($I33:$L33))</f>
        <v>3.3333333333333333E-2</v>
      </c>
      <c r="P33" s="108">
        <f>$M33*(SUM($I33:K33)/SUM($I33:$L33))</f>
        <v>0.05</v>
      </c>
      <c r="Q33" s="108">
        <f>$M33*(SUM($I33:L33)/SUM($I33:$L33))</f>
        <v>0.05</v>
      </c>
      <c r="R33" s="457">
        <v>1</v>
      </c>
      <c r="V33" s="60">
        <f>$M33*SUM($R33:R33)/SUM($I33:$L33)</f>
        <v>1.6666666666666666E-2</v>
      </c>
      <c r="W33" s="60">
        <f>$M33*SUM($R33:S33)/SUM($I33:$L33)</f>
        <v>1.6666666666666666E-2</v>
      </c>
      <c r="X33" s="60">
        <f>$M33*SUM($R33:T33)/SUM($I33:$L33)</f>
        <v>1.6666666666666666E-2</v>
      </c>
      <c r="Y33" s="60">
        <f>$M33*SUM($R33:U33)/SUM($I33:$L33)</f>
        <v>1.6666666666666666E-2</v>
      </c>
      <c r="Z33" s="463" t="s">
        <v>784</v>
      </c>
    </row>
    <row r="34" spans="1:26" ht="15.75" thickBot="1" x14ac:dyDescent="0.3">
      <c r="A34" s="174"/>
      <c r="B34" s="181" t="s">
        <v>238</v>
      </c>
      <c r="C34" s="182"/>
      <c r="D34" s="182"/>
      <c r="E34" s="183"/>
      <c r="F34" s="183"/>
      <c r="G34" s="184"/>
      <c r="H34" s="184"/>
      <c r="I34" s="44"/>
      <c r="J34" s="44"/>
      <c r="K34" s="44"/>
      <c r="L34" s="44"/>
      <c r="M34" s="187">
        <f>SUM(M18:M33)</f>
        <v>1.0000000000000002</v>
      </c>
      <c r="N34" s="154">
        <f>SUM(N18:N33)</f>
        <v>0.15916666666666668</v>
      </c>
      <c r="O34" s="154">
        <f t="shared" ref="O34:Q34" si="2">SUM(O18:O33)</f>
        <v>0.63333333333333341</v>
      </c>
      <c r="P34" s="154">
        <f t="shared" si="2"/>
        <v>0.8025000000000001</v>
      </c>
      <c r="Q34" s="154">
        <f t="shared" si="2"/>
        <v>1.0000000000000002</v>
      </c>
      <c r="R34" s="154"/>
      <c r="S34" s="104"/>
      <c r="T34" s="104"/>
      <c r="U34" s="104"/>
      <c r="V34" s="104">
        <f>SUM(V18:V33)</f>
        <v>0.15916666666666668</v>
      </c>
      <c r="W34" s="104">
        <f t="shared" ref="W34:Y34" si="3">SUM(W18:W33)</f>
        <v>0.15916666666666668</v>
      </c>
      <c r="X34" s="104">
        <f t="shared" si="3"/>
        <v>0.15916666666666668</v>
      </c>
      <c r="Y34" s="104">
        <f t="shared" si="3"/>
        <v>0.15916666666666668</v>
      </c>
      <c r="Z34" s="465"/>
    </row>
    <row r="35" spans="1:26" ht="89.25" x14ac:dyDescent="0.25">
      <c r="A35" s="233">
        <v>30</v>
      </c>
      <c r="B35" s="180" t="s">
        <v>239</v>
      </c>
      <c r="C35" s="204" t="s">
        <v>240</v>
      </c>
      <c r="D35" s="205" t="s">
        <v>241</v>
      </c>
      <c r="E35" s="206">
        <v>44593</v>
      </c>
      <c r="F35" s="206">
        <v>44926</v>
      </c>
      <c r="G35" s="207" t="s">
        <v>242</v>
      </c>
      <c r="H35" s="204" t="s">
        <v>243</v>
      </c>
      <c r="I35" s="212">
        <v>0.25</v>
      </c>
      <c r="J35" s="209">
        <v>0.25</v>
      </c>
      <c r="K35" s="209">
        <v>0.25</v>
      </c>
      <c r="L35" s="209">
        <v>0.25</v>
      </c>
      <c r="M35" s="210">
        <v>0.05</v>
      </c>
      <c r="N35" s="108">
        <f>$M35*(SUM($I35:I35)/SUM($I35:$L35))</f>
        <v>1.2500000000000001E-2</v>
      </c>
      <c r="O35" s="108">
        <f>$M35*(SUM($I35:J35)/SUM($I35:$L35))</f>
        <v>2.5000000000000001E-2</v>
      </c>
      <c r="P35" s="108">
        <f>$M35*(SUM($I35:K35)/SUM($I35:$L35))</f>
        <v>3.7500000000000006E-2</v>
      </c>
      <c r="Q35" s="108">
        <f>$M35*(SUM($I35:L35)/SUM($I35:$L35))</f>
        <v>0.05</v>
      </c>
      <c r="R35" s="472">
        <v>0.25</v>
      </c>
      <c r="V35" s="60">
        <f>$M35*SUM($R35:R35)/SUM($I35:$L35)</f>
        <v>1.2500000000000001E-2</v>
      </c>
      <c r="W35" s="60">
        <f>$M35*SUM($R35:S35)/SUM($I35:$L35)</f>
        <v>1.2500000000000001E-2</v>
      </c>
      <c r="X35" s="60">
        <f>$M35*SUM($R35:T35)/SUM($I35:$L35)</f>
        <v>1.2500000000000001E-2</v>
      </c>
      <c r="Y35" s="152">
        <f>$M35*SUM($R35:U35)/SUM($I35:$L35)</f>
        <v>1.2500000000000001E-2</v>
      </c>
      <c r="Z35" s="463" t="s">
        <v>769</v>
      </c>
    </row>
    <row r="36" spans="1:26" ht="76.5" x14ac:dyDescent="0.25">
      <c r="A36" s="232">
        <v>31</v>
      </c>
      <c r="B36" s="175" t="s">
        <v>247</v>
      </c>
      <c r="C36" s="214" t="s">
        <v>248</v>
      </c>
      <c r="D36" s="214" t="s">
        <v>249</v>
      </c>
      <c r="E36" s="215">
        <v>44568</v>
      </c>
      <c r="F36" s="215">
        <v>44834</v>
      </c>
      <c r="G36" s="216" t="s">
        <v>250</v>
      </c>
      <c r="H36" s="217" t="s">
        <v>251</v>
      </c>
      <c r="I36" s="222">
        <v>0.33</v>
      </c>
      <c r="J36" s="219">
        <v>0.33</v>
      </c>
      <c r="K36" s="219">
        <v>0.33</v>
      </c>
      <c r="L36" s="219">
        <v>0</v>
      </c>
      <c r="M36" s="220">
        <v>0.05</v>
      </c>
      <c r="N36" s="108">
        <f>$M36*(SUM($I36:I36)/SUM($I36:$L36))</f>
        <v>1.666666666666667E-2</v>
      </c>
      <c r="O36" s="108">
        <f>$M36*(SUM($I36:J36)/SUM($I36:$L36))</f>
        <v>3.333333333333334E-2</v>
      </c>
      <c r="P36" s="108">
        <f>$M36*(SUM($I36:K36)/SUM($I36:$L36))</f>
        <v>0.05</v>
      </c>
      <c r="Q36" s="108">
        <f>$M36*(SUM($I36:L36)/SUM($I36:$L36))</f>
        <v>0.05</v>
      </c>
      <c r="R36" s="470">
        <v>0.33</v>
      </c>
      <c r="V36" s="60">
        <f>$M36*SUM($R36:R36)/SUM($I36:$L36)</f>
        <v>1.6666666666666666E-2</v>
      </c>
      <c r="W36" s="60">
        <f>$M36*SUM($R36:S36)/SUM($I36:$L36)</f>
        <v>1.6666666666666666E-2</v>
      </c>
      <c r="X36" s="60">
        <f>$M36*SUM($R36:T36)/SUM($I36:$L36)</f>
        <v>1.6666666666666666E-2</v>
      </c>
      <c r="Y36" s="152">
        <f>$M36*SUM($R36:U36)/SUM($I36:$L36)</f>
        <v>1.6666666666666666E-2</v>
      </c>
      <c r="Z36" s="463" t="s">
        <v>782</v>
      </c>
    </row>
    <row r="37" spans="1:26" ht="63.75" x14ac:dyDescent="0.25">
      <c r="A37" s="232">
        <v>32</v>
      </c>
      <c r="B37" s="175" t="s">
        <v>252</v>
      </c>
      <c r="C37" s="214" t="s">
        <v>253</v>
      </c>
      <c r="D37" s="214" t="s">
        <v>254</v>
      </c>
      <c r="E37" s="224">
        <v>44607</v>
      </c>
      <c r="F37" s="224">
        <v>44773</v>
      </c>
      <c r="G37" s="216" t="s">
        <v>255</v>
      </c>
      <c r="H37" s="217" t="s">
        <v>256</v>
      </c>
      <c r="I37" s="483">
        <v>0.2</v>
      </c>
      <c r="J37" s="219">
        <v>0.3</v>
      </c>
      <c r="K37" s="220">
        <v>0.5</v>
      </c>
      <c r="L37" s="219">
        <v>0</v>
      </c>
      <c r="M37" s="220">
        <v>0.15</v>
      </c>
      <c r="N37" s="108">
        <f>$M37*(SUM($I37:I37)/SUM($I37:$L37))</f>
        <v>0.03</v>
      </c>
      <c r="O37" s="108">
        <f>$M37*(SUM($I37:J37)/SUM($I37:$L37))</f>
        <v>7.4999999999999997E-2</v>
      </c>
      <c r="P37" s="108">
        <f>$M37*(SUM($I37:K37)/SUM($I37:$L37))</f>
        <v>0.15</v>
      </c>
      <c r="Q37" s="108">
        <f>$M37*(SUM($I37:L37)/SUM($I37:$L37))</f>
        <v>0.15</v>
      </c>
      <c r="R37" s="472">
        <v>0.2</v>
      </c>
      <c r="V37" s="60">
        <f>$M37*SUM($R37:R37)/SUM($I37:$L37)</f>
        <v>0.03</v>
      </c>
      <c r="W37" s="60">
        <f>$M37*SUM($R37:S37)/SUM($I37:$L37)</f>
        <v>0.03</v>
      </c>
      <c r="X37" s="60">
        <f>$M37*SUM($R37:T37)/SUM($I37:$L37)</f>
        <v>0.03</v>
      </c>
      <c r="Y37" s="152">
        <f>$M37*SUM($R37:U37)/SUM($I37:$L37)</f>
        <v>0.03</v>
      </c>
      <c r="Z37" s="478" t="s">
        <v>781</v>
      </c>
    </row>
    <row r="38" spans="1:26" ht="89.25" x14ac:dyDescent="0.25">
      <c r="A38" s="232">
        <v>33</v>
      </c>
      <c r="B38" s="175" t="s">
        <v>258</v>
      </c>
      <c r="C38" s="214" t="s">
        <v>259</v>
      </c>
      <c r="D38" s="214" t="s">
        <v>260</v>
      </c>
      <c r="E38" s="224">
        <v>44607</v>
      </c>
      <c r="F38" s="224">
        <v>44773</v>
      </c>
      <c r="G38" s="216" t="s">
        <v>255</v>
      </c>
      <c r="H38" s="217" t="s">
        <v>256</v>
      </c>
      <c r="I38" s="483">
        <v>0.25</v>
      </c>
      <c r="J38" s="220">
        <v>0.25</v>
      </c>
      <c r="K38" s="220">
        <v>0.5</v>
      </c>
      <c r="L38" s="220">
        <v>0</v>
      </c>
      <c r="M38" s="219">
        <v>0.15</v>
      </c>
      <c r="N38" s="108">
        <f>$M38*(SUM($I38:I38)/SUM($I38:$L38))</f>
        <v>3.7499999999999999E-2</v>
      </c>
      <c r="O38" s="108">
        <f>$M38*(SUM($I38:J38)/SUM($I38:$L38))</f>
        <v>7.4999999999999997E-2</v>
      </c>
      <c r="P38" s="108">
        <f>$M38*(SUM($I38:K38)/SUM($I38:$L38))</f>
        <v>0.15</v>
      </c>
      <c r="Q38" s="108">
        <f>$M38*(SUM($I38:L38)/SUM($I38:$L38))</f>
        <v>0.15</v>
      </c>
      <c r="R38" s="470">
        <v>0.25</v>
      </c>
      <c r="V38" s="60">
        <f>$M38*SUM($R38:R38)/SUM($I38:$L38)</f>
        <v>3.7499999999999999E-2</v>
      </c>
      <c r="W38" s="60">
        <f>$M38*SUM($R38:S38)/SUM($I38:$L38)</f>
        <v>3.7499999999999999E-2</v>
      </c>
      <c r="X38" s="60">
        <f>$M38*SUM($R38:T38)/SUM($I38:$L38)</f>
        <v>3.7499999999999999E-2</v>
      </c>
      <c r="Y38" s="152">
        <f>$M38*SUM($R38:U38)/SUM($I38:$L38)</f>
        <v>3.7499999999999999E-2</v>
      </c>
      <c r="Z38" s="463" t="s">
        <v>770</v>
      </c>
    </row>
    <row r="39" spans="1:26" ht="76.5" x14ac:dyDescent="0.25">
      <c r="A39" s="232">
        <v>34</v>
      </c>
      <c r="B39" s="175" t="s">
        <v>261</v>
      </c>
      <c r="C39" s="225" t="s">
        <v>262</v>
      </c>
      <c r="D39" s="214" t="s">
        <v>263</v>
      </c>
      <c r="E39" s="224">
        <v>44607</v>
      </c>
      <c r="F39" s="224">
        <v>44773</v>
      </c>
      <c r="G39" s="216" t="s">
        <v>255</v>
      </c>
      <c r="H39" s="217" t="s">
        <v>256</v>
      </c>
      <c r="I39" s="483">
        <v>0.2</v>
      </c>
      <c r="J39" s="220">
        <v>0.2</v>
      </c>
      <c r="K39" s="220">
        <v>0.6</v>
      </c>
      <c r="L39" s="220">
        <v>0</v>
      </c>
      <c r="M39" s="220">
        <v>0.1</v>
      </c>
      <c r="N39" s="108">
        <f>$M39*(SUM($I39:I39)/SUM($I39:$L39))</f>
        <v>2.0000000000000004E-2</v>
      </c>
      <c r="O39" s="108">
        <f>$M39*(SUM($I39:J39)/SUM($I39:$L39))</f>
        <v>4.0000000000000008E-2</v>
      </c>
      <c r="P39" s="108">
        <f>$M39*(SUM($I39:K39)/SUM($I39:$L39))</f>
        <v>0.1</v>
      </c>
      <c r="Q39" s="108">
        <f>$M39*(SUM($I39:L39)/SUM($I39:$L39))</f>
        <v>0.1</v>
      </c>
      <c r="R39" s="472">
        <v>0.2</v>
      </c>
      <c r="V39" s="60">
        <f>$M39*SUM($R39:R39)/SUM($I39:$L39)</f>
        <v>2.0000000000000004E-2</v>
      </c>
      <c r="W39" s="60">
        <f>$M39*SUM($R39:S39)/SUM($I39:$L39)</f>
        <v>2.0000000000000004E-2</v>
      </c>
      <c r="X39" s="60">
        <f>$M39*SUM($R39:T39)/SUM($I39:$L39)</f>
        <v>2.0000000000000004E-2</v>
      </c>
      <c r="Y39" s="152">
        <f>$M39*SUM($R39:U39)/SUM($I39:$L39)</f>
        <v>2.0000000000000004E-2</v>
      </c>
      <c r="Z39" s="463" t="s">
        <v>771</v>
      </c>
    </row>
    <row r="40" spans="1:26" ht="123.75" customHeight="1" x14ac:dyDescent="0.25">
      <c r="A40" s="232">
        <v>35</v>
      </c>
      <c r="B40" s="175" t="s">
        <v>265</v>
      </c>
      <c r="C40" s="214" t="s">
        <v>266</v>
      </c>
      <c r="D40" s="214" t="s">
        <v>267</v>
      </c>
      <c r="E40" s="224">
        <v>44607</v>
      </c>
      <c r="F40" s="224">
        <v>44742</v>
      </c>
      <c r="G40" s="216" t="s">
        <v>255</v>
      </c>
      <c r="H40" s="217" t="s">
        <v>256</v>
      </c>
      <c r="I40" s="483">
        <v>0.25</v>
      </c>
      <c r="J40" s="220">
        <v>0.75</v>
      </c>
      <c r="K40" s="220">
        <v>0</v>
      </c>
      <c r="L40" s="220">
        <v>0</v>
      </c>
      <c r="M40" s="220">
        <v>0.05</v>
      </c>
      <c r="N40" s="108">
        <f>$M40*(SUM($I40:I40)/SUM($I40:$L40))</f>
        <v>1.2500000000000001E-2</v>
      </c>
      <c r="O40" s="108">
        <f>$M40*(SUM($I40:J40)/SUM($I40:$L40))</f>
        <v>0.05</v>
      </c>
      <c r="P40" s="108">
        <f>$M40*(SUM($I40:K40)/SUM($I40:$L40))</f>
        <v>0.05</v>
      </c>
      <c r="Q40" s="108">
        <f>$M40*(SUM($I40:L40)/SUM($I40:$L40))</f>
        <v>0.05</v>
      </c>
      <c r="R40" s="471">
        <v>0.25</v>
      </c>
      <c r="V40" s="60">
        <f>$M40*SUM($R40:R40)/SUM($I40:$L40)</f>
        <v>1.2500000000000001E-2</v>
      </c>
      <c r="W40" s="60">
        <f>$M40*SUM($R40:S40)/SUM($I40:$L40)</f>
        <v>1.2500000000000001E-2</v>
      </c>
      <c r="X40" s="60">
        <f>$M40*SUM($R40:T40)/SUM($I40:$L40)</f>
        <v>1.2500000000000001E-2</v>
      </c>
      <c r="Y40" s="152">
        <f>$M40*SUM($R40:U40)/SUM($I40:$L40)</f>
        <v>1.2500000000000001E-2</v>
      </c>
      <c r="Z40" s="463" t="s">
        <v>772</v>
      </c>
    </row>
    <row r="41" spans="1:26" ht="79.5" customHeight="1" x14ac:dyDescent="0.25">
      <c r="A41" s="232">
        <v>36</v>
      </c>
      <c r="B41" s="175" t="s">
        <v>269</v>
      </c>
      <c r="C41" s="482" t="s">
        <v>785</v>
      </c>
      <c r="D41" s="214" t="s">
        <v>271</v>
      </c>
      <c r="E41" s="224">
        <v>44607</v>
      </c>
      <c r="F41" s="224">
        <v>44926</v>
      </c>
      <c r="G41" s="217" t="s">
        <v>272</v>
      </c>
      <c r="H41" s="217" t="s">
        <v>273</v>
      </c>
      <c r="I41" s="454">
        <v>125</v>
      </c>
      <c r="J41" s="227">
        <v>125</v>
      </c>
      <c r="K41" s="227">
        <v>125</v>
      </c>
      <c r="L41" s="227">
        <v>25</v>
      </c>
      <c r="M41" s="220">
        <v>0.15</v>
      </c>
      <c r="N41" s="108">
        <f>$M41*(SUM($I41:I41)/SUM($I41:$L41))</f>
        <v>4.6875E-2</v>
      </c>
      <c r="O41" s="108">
        <f>$M41*(SUM($I41:J41)/SUM($I41:$L41))</f>
        <v>9.375E-2</v>
      </c>
      <c r="P41" s="108">
        <f>$M41*(SUM($I41:K41)/SUM($I41:$L41))</f>
        <v>0.140625</v>
      </c>
      <c r="Q41" s="108">
        <f>$M41*(SUM($I41:L41)/SUM($I41:$L41))</f>
        <v>0.15</v>
      </c>
      <c r="R41" s="487">
        <v>20</v>
      </c>
      <c r="V41" s="60">
        <f>$M41*SUM($R41:R41)/SUM($I41:$L41)</f>
        <v>7.4999999999999997E-3</v>
      </c>
      <c r="W41" s="60">
        <f>$M41*SUM($R41:S41)/SUM($I41:$L41)</f>
        <v>7.4999999999999997E-3</v>
      </c>
      <c r="X41" s="60">
        <f>$M41*SUM($R41:T41)/SUM($I41:$L41)</f>
        <v>7.4999999999999997E-3</v>
      </c>
      <c r="Y41" s="152">
        <f>$M41*SUM($R41:U41)/SUM($I41:$L41)</f>
        <v>7.4999999999999997E-3</v>
      </c>
      <c r="Z41" s="488" t="s">
        <v>777</v>
      </c>
    </row>
    <row r="42" spans="1:26" ht="77.25" x14ac:dyDescent="0.25">
      <c r="A42" s="232">
        <v>37</v>
      </c>
      <c r="B42" s="175" t="s">
        <v>275</v>
      </c>
      <c r="C42" s="482" t="s">
        <v>276</v>
      </c>
      <c r="D42" s="228" t="s">
        <v>277</v>
      </c>
      <c r="E42" s="224">
        <v>44593</v>
      </c>
      <c r="F42" s="224">
        <v>44926</v>
      </c>
      <c r="G42" s="217" t="s">
        <v>778</v>
      </c>
      <c r="H42" s="217" t="s">
        <v>279</v>
      </c>
      <c r="I42" s="454">
        <v>150</v>
      </c>
      <c r="J42" s="227">
        <v>120</v>
      </c>
      <c r="K42" s="227">
        <v>220</v>
      </c>
      <c r="L42" s="227">
        <v>210</v>
      </c>
      <c r="M42" s="220">
        <v>0.15</v>
      </c>
      <c r="N42" s="108">
        <f>$M42*(SUM($I42:I42)/SUM($I42:$L42))</f>
        <v>3.214285714285714E-2</v>
      </c>
      <c r="O42" s="108">
        <f>$M42*(SUM($I42:J42)/SUM($I42:$L42))</f>
        <v>5.7857142857142857E-2</v>
      </c>
      <c r="P42" s="108">
        <f>$M42*(SUM($I42:K42)/SUM($I42:$L42))</f>
        <v>0.105</v>
      </c>
      <c r="Q42" s="108">
        <f>$M42*(SUM($I42:L42)/SUM($I42:$L42))</f>
        <v>0.15</v>
      </c>
      <c r="R42" s="474">
        <v>150</v>
      </c>
      <c r="V42" s="60">
        <f>$M42*SUM($R42:R42)/SUM($I42:$L42)</f>
        <v>3.214285714285714E-2</v>
      </c>
      <c r="W42" s="60">
        <f>$M42*SUM($R42:S42)/SUM($I42:$L42)</f>
        <v>3.214285714285714E-2</v>
      </c>
      <c r="X42" s="60">
        <f>$M42*SUM($R42:T42)/SUM($I42:$L42)</f>
        <v>3.214285714285714E-2</v>
      </c>
      <c r="Y42" s="152">
        <f>$M42*SUM($R42:U42)/SUM($I42:$L42)</f>
        <v>3.214285714285714E-2</v>
      </c>
      <c r="Z42" s="489" t="s">
        <v>779</v>
      </c>
    </row>
    <row r="43" spans="1:26" ht="140.25" x14ac:dyDescent="0.25">
      <c r="A43" s="232">
        <v>38</v>
      </c>
      <c r="B43" s="175" t="s">
        <v>280</v>
      </c>
      <c r="C43" s="214" t="s">
        <v>281</v>
      </c>
      <c r="D43" s="214" t="s">
        <v>282</v>
      </c>
      <c r="E43" s="215">
        <v>44593</v>
      </c>
      <c r="F43" s="215">
        <v>44910</v>
      </c>
      <c r="G43" s="216" t="s">
        <v>255</v>
      </c>
      <c r="H43" s="217" t="s">
        <v>283</v>
      </c>
      <c r="I43" s="222">
        <v>0.15</v>
      </c>
      <c r="J43" s="219">
        <v>0.25</v>
      </c>
      <c r="K43" s="219">
        <v>0.25</v>
      </c>
      <c r="L43" s="219">
        <v>0.35</v>
      </c>
      <c r="M43" s="220">
        <v>0.05</v>
      </c>
      <c r="N43" s="108">
        <f>$M43*(SUM($I43:I43)/SUM($I43:$L43))</f>
        <v>7.4999999999999997E-3</v>
      </c>
      <c r="O43" s="108">
        <f>$M43*(SUM($I43:J43)/SUM($I43:$L43))</f>
        <v>2.0000000000000004E-2</v>
      </c>
      <c r="P43" s="108">
        <f>$M43*(SUM($I43:K43)/SUM($I43:$L43))</f>
        <v>3.2500000000000001E-2</v>
      </c>
      <c r="Q43" s="108">
        <f>$M43*(SUM($I43:L43)/SUM($I43:$L43))</f>
        <v>0.05</v>
      </c>
      <c r="R43" s="470">
        <v>0.15</v>
      </c>
      <c r="V43" s="60">
        <f>$M43*SUM($R43:R43)/SUM($I43:$L43)</f>
        <v>7.4999999999999997E-3</v>
      </c>
      <c r="W43" s="60">
        <f>$M43*SUM($R43:S43)/SUM($I43:$L43)</f>
        <v>7.4999999999999997E-3</v>
      </c>
      <c r="X43" s="60">
        <f>$M43*SUM($R43:T43)/SUM($I43:$L43)</f>
        <v>7.4999999999999997E-3</v>
      </c>
      <c r="Y43" s="152">
        <f>$M43*SUM($R43:U43)/SUM($I43:$L43)</f>
        <v>7.4999999999999997E-3</v>
      </c>
      <c r="Z43" s="479" t="s">
        <v>773</v>
      </c>
    </row>
    <row r="44" spans="1:26" ht="93.75" customHeight="1" x14ac:dyDescent="0.25">
      <c r="A44" s="232">
        <v>39</v>
      </c>
      <c r="B44" s="175" t="s">
        <v>285</v>
      </c>
      <c r="C44" s="217" t="s">
        <v>159</v>
      </c>
      <c r="D44" s="217" t="s">
        <v>286</v>
      </c>
      <c r="E44" s="215">
        <v>44593</v>
      </c>
      <c r="F44" s="229">
        <v>44712</v>
      </c>
      <c r="G44" s="216" t="s">
        <v>161</v>
      </c>
      <c r="H44" s="217" t="s">
        <v>287</v>
      </c>
      <c r="I44" s="230">
        <v>0</v>
      </c>
      <c r="J44" s="230">
        <v>1</v>
      </c>
      <c r="K44" s="230">
        <v>0</v>
      </c>
      <c r="L44" s="230">
        <v>0</v>
      </c>
      <c r="M44" s="220">
        <v>0.05</v>
      </c>
      <c r="N44" s="108">
        <f>$M44*(SUM($I44:I44)/SUM($I44:$L44))</f>
        <v>0</v>
      </c>
      <c r="O44" s="108">
        <f>$M44*(SUM($I44:J44)/SUM($I44:$L44))</f>
        <v>0.05</v>
      </c>
      <c r="P44" s="108">
        <f>$M44*(SUM($I44:K44)/SUM($I44:$L44))</f>
        <v>0.05</v>
      </c>
      <c r="Q44" s="108">
        <f>$M44*(SUM($I44:L44)/SUM($I44:$L44))</f>
        <v>0.05</v>
      </c>
      <c r="R44" s="59"/>
      <c r="V44" s="60">
        <f>$M44*SUM($R44:R44)/SUM($I44:$L44)</f>
        <v>0</v>
      </c>
      <c r="W44" s="60">
        <f>$M44*SUM($R44:S44)/SUM($I44:$L44)</f>
        <v>0</v>
      </c>
      <c r="X44" s="60">
        <f>$M44*SUM($R44:T44)/SUM($I44:$L44)</f>
        <v>0</v>
      </c>
      <c r="Y44" s="152">
        <f>$M44*SUM($R44:U44)/SUM($I44:$L44)</f>
        <v>0</v>
      </c>
      <c r="Z44" s="481"/>
    </row>
    <row r="45" spans="1:26" ht="63.75" customHeight="1" x14ac:dyDescent="0.25">
      <c r="A45" s="232">
        <v>40</v>
      </c>
      <c r="B45" s="175" t="s">
        <v>288</v>
      </c>
      <c r="C45" s="245" t="s">
        <v>513</v>
      </c>
      <c r="D45" s="245" t="s">
        <v>289</v>
      </c>
      <c r="E45" s="246">
        <v>44621</v>
      </c>
      <c r="F45" s="247">
        <v>44895</v>
      </c>
      <c r="G45" s="245" t="s">
        <v>167</v>
      </c>
      <c r="H45" s="245" t="s">
        <v>168</v>
      </c>
      <c r="I45" s="248">
        <v>1</v>
      </c>
      <c r="J45" s="248">
        <v>1</v>
      </c>
      <c r="K45" s="248">
        <v>1</v>
      </c>
      <c r="L45" s="248">
        <v>0</v>
      </c>
      <c r="M45" s="222">
        <v>0.05</v>
      </c>
      <c r="N45" s="108">
        <f>$M45*(SUM($I45:I45)/SUM($I45:$L45))</f>
        <v>1.6666666666666666E-2</v>
      </c>
      <c r="O45" s="108">
        <f>$M45*(SUM($I45:J45)/SUM($I45:$L45))</f>
        <v>3.3333333333333333E-2</v>
      </c>
      <c r="P45" s="108">
        <f>$M45*(SUM($I45:K45)/SUM($I45:$L45))</f>
        <v>0.05</v>
      </c>
      <c r="Q45" s="108">
        <f>$M45*(SUM($I45:L45)/SUM($I45:$L45))</f>
        <v>0.05</v>
      </c>
      <c r="R45" s="473">
        <v>1</v>
      </c>
      <c r="V45" s="60">
        <f>$M45*SUM($R45:R45)/SUM($I45:$L45)</f>
        <v>1.6666666666666666E-2</v>
      </c>
      <c r="W45" s="60">
        <f>$M45*SUM($R45:S45)/SUM($I45:$L45)</f>
        <v>1.6666666666666666E-2</v>
      </c>
      <c r="X45" s="60">
        <f>$M45*SUM($R45:T45)/SUM($I45:$L45)</f>
        <v>1.6666666666666666E-2</v>
      </c>
      <c r="Y45" s="60">
        <f>$M45*SUM($R45:U45)/SUM($I45:$L45)</f>
        <v>1.6666666666666666E-2</v>
      </c>
      <c r="Z45" s="478" t="s">
        <v>780</v>
      </c>
    </row>
    <row r="46" spans="1:26" ht="15.75" thickBot="1" x14ac:dyDescent="0.3">
      <c r="A46" s="174"/>
      <c r="B46" s="181" t="s">
        <v>290</v>
      </c>
      <c r="C46" s="182"/>
      <c r="D46" s="182"/>
      <c r="E46" s="183"/>
      <c r="F46" s="183"/>
      <c r="G46" s="184"/>
      <c r="H46" s="184"/>
      <c r="I46" s="44"/>
      <c r="J46" s="44"/>
      <c r="K46" s="44"/>
      <c r="L46" s="44"/>
      <c r="M46" s="187">
        <f>SUM(M35:M45)</f>
        <v>1.0000000000000002</v>
      </c>
      <c r="N46" s="41">
        <f>SUM(N35:N45)</f>
        <v>0.23235119047619049</v>
      </c>
      <c r="O46" s="41">
        <f t="shared" ref="O46:Q46" si="4">SUM(O35:O45)</f>
        <v>0.55327380952380956</v>
      </c>
      <c r="P46" s="41">
        <f t="shared" si="4"/>
        <v>0.91562500000000002</v>
      </c>
      <c r="Q46" s="41">
        <f t="shared" si="4"/>
        <v>1.0000000000000002</v>
      </c>
      <c r="R46" s="41"/>
      <c r="S46" s="41"/>
      <c r="T46" s="41"/>
      <c r="U46" s="41"/>
      <c r="V46" s="41">
        <f>SUM(V35:V45)</f>
        <v>0.1929761904761905</v>
      </c>
      <c r="W46" s="41">
        <f t="shared" ref="W46:Y46" si="5">SUM(W35:W45)</f>
        <v>0.1929761904761905</v>
      </c>
      <c r="X46" s="41">
        <f t="shared" si="5"/>
        <v>0.1929761904761905</v>
      </c>
      <c r="Y46" s="41">
        <f t="shared" si="5"/>
        <v>0.1929761904761905</v>
      </c>
      <c r="Z46" s="462"/>
    </row>
    <row r="47" spans="1:26" ht="63.75" x14ac:dyDescent="0.25">
      <c r="A47" s="282">
        <v>41</v>
      </c>
      <c r="B47" s="236" t="s">
        <v>291</v>
      </c>
      <c r="C47" s="234" t="s">
        <v>292</v>
      </c>
      <c r="D47" s="234" t="s">
        <v>293</v>
      </c>
      <c r="E47" s="283">
        <v>44578</v>
      </c>
      <c r="F47" s="283">
        <v>44926</v>
      </c>
      <c r="G47" s="439" t="s">
        <v>727</v>
      </c>
      <c r="H47" s="341" t="s">
        <v>294</v>
      </c>
      <c r="I47" s="442">
        <v>8</v>
      </c>
      <c r="J47" s="441">
        <v>4</v>
      </c>
      <c r="K47" s="285">
        <v>4</v>
      </c>
      <c r="L47" s="285">
        <v>4</v>
      </c>
      <c r="M47" s="286">
        <v>0.3</v>
      </c>
      <c r="N47" s="108">
        <f>$M47*(SUM($I47:I47)/SUM($I47:$L47))</f>
        <v>0.12</v>
      </c>
      <c r="O47" s="108">
        <f>$M47*(SUM($I47:J47)/SUM($I47:$L47))</f>
        <v>0.18</v>
      </c>
      <c r="P47" s="108">
        <f>$M47*(SUM($I47:K47)/SUM($I47:$L47))</f>
        <v>0.24</v>
      </c>
      <c r="Q47" s="108">
        <f>$M47*(SUM($I47:L47)/SUM($I47:$L47))</f>
        <v>0.3</v>
      </c>
      <c r="R47" s="473">
        <v>8</v>
      </c>
      <c r="V47" s="60">
        <f>$M47*SUM($R47:R47)/SUM($I47:$L47)</f>
        <v>0.12</v>
      </c>
      <c r="W47" s="60">
        <f>$M47*SUM($R47:S47)/SUM($I47:$L47)</f>
        <v>0.12</v>
      </c>
      <c r="X47" s="60">
        <f>$M47*SUM($R47:T47)/SUM($I47:$L47)</f>
        <v>0.12</v>
      </c>
      <c r="Y47" s="152">
        <f>$M47*SUM($R47:U47)/SUM($I47:$L47)</f>
        <v>0.12</v>
      </c>
      <c r="Z47" s="463" t="s">
        <v>755</v>
      </c>
    </row>
    <row r="48" spans="1:26" ht="76.5" x14ac:dyDescent="0.25">
      <c r="A48" s="232">
        <v>42</v>
      </c>
      <c r="B48" s="175" t="s">
        <v>297</v>
      </c>
      <c r="C48" s="217" t="s">
        <v>298</v>
      </c>
      <c r="D48" s="217" t="s">
        <v>299</v>
      </c>
      <c r="E48" s="264">
        <v>44578</v>
      </c>
      <c r="F48" s="264">
        <v>44742</v>
      </c>
      <c r="G48" s="245" t="s">
        <v>300</v>
      </c>
      <c r="H48" s="245" t="s">
        <v>301</v>
      </c>
      <c r="I48" s="442">
        <v>0</v>
      </c>
      <c r="J48" s="442">
        <v>1</v>
      </c>
      <c r="K48" s="230">
        <v>0</v>
      </c>
      <c r="L48" s="230">
        <v>0</v>
      </c>
      <c r="M48" s="252">
        <v>2.3E-2</v>
      </c>
      <c r="N48" s="108">
        <f>$M48*(SUM($I48:I48)/SUM($I48:$L48))</f>
        <v>0</v>
      </c>
      <c r="O48" s="108">
        <f>$M48*(SUM($I48:J48)/SUM($I48:$L48))</f>
        <v>2.3E-2</v>
      </c>
      <c r="P48" s="108">
        <f>$M48*(SUM($I48:K48)/SUM($I48:$L48))</f>
        <v>2.3E-2</v>
      </c>
      <c r="Q48" s="108">
        <f>$M48*(SUM($I48:L48)/SUM($I48:$L48))</f>
        <v>2.3E-2</v>
      </c>
      <c r="R48" s="59"/>
      <c r="V48" s="60">
        <f>$M48*SUM($R48:R48)/SUM($I48:$L48)</f>
        <v>0</v>
      </c>
      <c r="W48" s="60">
        <f>$M48*SUM($R48:S48)/SUM($I48:$L48)</f>
        <v>0</v>
      </c>
      <c r="X48" s="60">
        <f>$M48*SUM($R48:T48)/SUM($I48:$L48)</f>
        <v>0</v>
      </c>
      <c r="Y48" s="152">
        <f>$M48*SUM($R48:U48)/SUM($I48:$L48)</f>
        <v>0</v>
      </c>
      <c r="Z48" s="481"/>
    </row>
    <row r="49" spans="1:26" ht="102" x14ac:dyDescent="0.25">
      <c r="A49" s="232">
        <v>43</v>
      </c>
      <c r="B49" s="175" t="s">
        <v>303</v>
      </c>
      <c r="C49" s="217" t="s">
        <v>304</v>
      </c>
      <c r="D49" s="217" t="s">
        <v>305</v>
      </c>
      <c r="E49" s="224">
        <v>44578</v>
      </c>
      <c r="F49" s="224">
        <v>44926</v>
      </c>
      <c r="G49" s="254" t="s">
        <v>306</v>
      </c>
      <c r="H49" s="217" t="s">
        <v>307</v>
      </c>
      <c r="I49" s="442">
        <v>1</v>
      </c>
      <c r="J49" s="230">
        <v>1</v>
      </c>
      <c r="K49" s="230">
        <v>1</v>
      </c>
      <c r="L49" s="230">
        <v>1</v>
      </c>
      <c r="M49" s="252">
        <v>8.1000000000000003E-2</v>
      </c>
      <c r="N49" s="108">
        <f>$M49*(SUM($I49:I49)/SUM($I49:$L49))</f>
        <v>2.0250000000000001E-2</v>
      </c>
      <c r="O49" s="108">
        <f>$M49*(SUM($I49:J49)/SUM($I49:$L49))</f>
        <v>4.0500000000000001E-2</v>
      </c>
      <c r="P49" s="108">
        <f>$M49*(SUM($I49:K49)/SUM($I49:$L49))</f>
        <v>6.0749999999999998E-2</v>
      </c>
      <c r="Q49" s="475">
        <f>$M49*(SUM($I49:L49)/SUM($I49:$L49))</f>
        <v>8.1000000000000003E-2</v>
      </c>
      <c r="R49" s="458">
        <v>1</v>
      </c>
      <c r="V49" s="60">
        <f>$M49*SUM($R49:R49)/SUM($I49:$L49)</f>
        <v>2.0250000000000001E-2</v>
      </c>
      <c r="W49" s="60">
        <f>$M49*SUM($R49:S49)/SUM($I49:$L49)</f>
        <v>2.0250000000000001E-2</v>
      </c>
      <c r="X49" s="60">
        <f>$M49*SUM($R49:T49)/SUM($I49:$L49)</f>
        <v>2.0250000000000001E-2</v>
      </c>
      <c r="Y49" s="152">
        <f>$M49*SUM($R49:U49)/SUM($I49:$L49)</f>
        <v>2.0250000000000001E-2</v>
      </c>
      <c r="Z49" s="478" t="s">
        <v>776</v>
      </c>
    </row>
    <row r="50" spans="1:26" ht="76.5" x14ac:dyDescent="0.25">
      <c r="A50" s="232">
        <v>44</v>
      </c>
      <c r="B50" s="175" t="s">
        <v>308</v>
      </c>
      <c r="C50" s="217" t="s">
        <v>309</v>
      </c>
      <c r="D50" s="217" t="s">
        <v>305</v>
      </c>
      <c r="E50" s="224">
        <v>44578</v>
      </c>
      <c r="F50" s="224">
        <v>44926</v>
      </c>
      <c r="G50" s="443" t="s">
        <v>306</v>
      </c>
      <c r="H50" s="245" t="s">
        <v>307</v>
      </c>
      <c r="I50" s="442">
        <v>0</v>
      </c>
      <c r="J50" s="442">
        <v>0</v>
      </c>
      <c r="K50" s="442">
        <v>2</v>
      </c>
      <c r="L50" s="442">
        <v>2</v>
      </c>
      <c r="M50" s="252">
        <v>9.0999999999999998E-2</v>
      </c>
      <c r="N50" s="108">
        <f>$M50*(SUM($I50:I50)/SUM($I50:$L50))</f>
        <v>0</v>
      </c>
      <c r="O50" s="108">
        <f>$M50*(SUM($I50:J50)/SUM($I50:$L50))</f>
        <v>0</v>
      </c>
      <c r="P50" s="108">
        <f>$M50*(SUM($I50:K50)/SUM($I50:$L50))</f>
        <v>4.5499999999999999E-2</v>
      </c>
      <c r="Q50" s="108">
        <f>$M50*(SUM($I50:L50)/SUM($I50:$L50))</f>
        <v>9.0999999999999998E-2</v>
      </c>
      <c r="R50" s="59"/>
      <c r="V50" s="60">
        <f>$M50*SUM($R50:R50)/SUM($I50:$L50)</f>
        <v>0</v>
      </c>
      <c r="W50" s="60">
        <f>$M50*SUM($R50:S50)/SUM($I50:$L50)</f>
        <v>0</v>
      </c>
      <c r="X50" s="60">
        <f>$M50*SUM($R50:T50)/SUM($I50:$L50)</f>
        <v>0</v>
      </c>
      <c r="Y50" s="152">
        <f>$M50*SUM($R50:U50)/SUM($I50:$L50)</f>
        <v>0</v>
      </c>
      <c r="Z50" s="480"/>
    </row>
    <row r="51" spans="1:26" ht="89.25" x14ac:dyDescent="0.25">
      <c r="A51" s="232">
        <v>45</v>
      </c>
      <c r="B51" s="175" t="s">
        <v>310</v>
      </c>
      <c r="C51" s="255" t="s">
        <v>311</v>
      </c>
      <c r="D51" s="255" t="s">
        <v>312</v>
      </c>
      <c r="E51" s="256">
        <v>44578</v>
      </c>
      <c r="F51" s="257">
        <v>44773</v>
      </c>
      <c r="G51" s="255" t="s">
        <v>313</v>
      </c>
      <c r="H51" s="255" t="s">
        <v>314</v>
      </c>
      <c r="I51" s="260">
        <v>0</v>
      </c>
      <c r="J51" s="258">
        <v>0</v>
      </c>
      <c r="K51" s="258">
        <v>1</v>
      </c>
      <c r="L51" s="258">
        <v>0</v>
      </c>
      <c r="M51" s="252">
        <v>2.3E-2</v>
      </c>
      <c r="N51" s="108">
        <f>$M51*(SUM($I51:I51)/SUM($I51:$L51))</f>
        <v>0</v>
      </c>
      <c r="O51" s="108">
        <f>$M51*(SUM($I51:J51)/SUM($I51:$L51))</f>
        <v>0</v>
      </c>
      <c r="P51" s="108">
        <f>$M51*(SUM($I51:K51)/SUM($I51:$L51))</f>
        <v>2.3E-2</v>
      </c>
      <c r="Q51" s="476">
        <f>$M51*(SUM($I51:L51)/SUM($I51:$L51))</f>
        <v>2.3E-2</v>
      </c>
      <c r="R51" s="431"/>
      <c r="V51" s="60">
        <f>$M51*SUM($R51:R51)/SUM($I51:$L51)</f>
        <v>0</v>
      </c>
      <c r="W51" s="60">
        <f>$M51*SUM($R51:S51)/SUM($I51:$L51)</f>
        <v>0</v>
      </c>
      <c r="X51" s="60">
        <f>$M51*SUM($R51:T51)/SUM($I51:$L51)</f>
        <v>0</v>
      </c>
      <c r="Y51" s="152">
        <f>$M51*SUM($R51:U51)/SUM($I51:$L51)</f>
        <v>0</v>
      </c>
      <c r="Z51" s="465"/>
    </row>
    <row r="52" spans="1:26" ht="114.75" x14ac:dyDescent="0.25">
      <c r="A52" s="232">
        <v>46</v>
      </c>
      <c r="B52" s="175" t="s">
        <v>316</v>
      </c>
      <c r="C52" s="259" t="s">
        <v>783</v>
      </c>
      <c r="D52" s="259" t="s">
        <v>318</v>
      </c>
      <c r="E52" s="257">
        <v>44578</v>
      </c>
      <c r="F52" s="257">
        <v>44651</v>
      </c>
      <c r="G52" s="259" t="s">
        <v>319</v>
      </c>
      <c r="H52" s="259" t="s">
        <v>320</v>
      </c>
      <c r="I52" s="260">
        <v>1</v>
      </c>
      <c r="J52" s="260">
        <v>0</v>
      </c>
      <c r="K52" s="260">
        <v>0</v>
      </c>
      <c r="L52" s="260">
        <v>0</v>
      </c>
      <c r="M52" s="261">
        <v>2.3E-2</v>
      </c>
      <c r="N52" s="108">
        <f>$M52*(SUM($I52:I52)/SUM($I52:$L52))</f>
        <v>2.3E-2</v>
      </c>
      <c r="O52" s="108">
        <f>$M52*(SUM($I52:J52)/SUM($I52:$L52))</f>
        <v>2.3E-2</v>
      </c>
      <c r="P52" s="108">
        <f>$M52*(SUM($I52:K52)/SUM($I52:$L52))</f>
        <v>2.3E-2</v>
      </c>
      <c r="Q52" s="108">
        <f>$M52*(SUM($I52:L52)/SUM($I52:$L52))</f>
        <v>2.3E-2</v>
      </c>
      <c r="R52" s="457">
        <v>1</v>
      </c>
      <c r="V52" s="60">
        <f>$M52*SUM($R52:R52)/SUM($I52:$L52)</f>
        <v>2.3E-2</v>
      </c>
      <c r="W52" s="60">
        <f>$M52*SUM($R52:S52)/SUM($I52:$L52)</f>
        <v>2.3E-2</v>
      </c>
      <c r="X52" s="60">
        <f>$M52*SUM($R52:T52)/SUM($I52:$L52)</f>
        <v>2.3E-2</v>
      </c>
      <c r="Y52" s="152">
        <f>$M52*SUM($R52:U52)/SUM($I52:$L52)</f>
        <v>2.3E-2</v>
      </c>
      <c r="Z52" s="463" t="s">
        <v>756</v>
      </c>
    </row>
    <row r="53" spans="1:26" ht="89.25" x14ac:dyDescent="0.25">
      <c r="A53" s="232">
        <v>47</v>
      </c>
      <c r="B53" s="175" t="s">
        <v>321</v>
      </c>
      <c r="C53" s="262" t="s">
        <v>322</v>
      </c>
      <c r="D53" s="245" t="s">
        <v>323</v>
      </c>
      <c r="E53" s="224">
        <v>44578</v>
      </c>
      <c r="F53" s="224">
        <v>44926</v>
      </c>
      <c r="G53" s="245" t="s">
        <v>324</v>
      </c>
      <c r="H53" s="245" t="s">
        <v>325</v>
      </c>
      <c r="I53" s="442">
        <v>0</v>
      </c>
      <c r="J53" s="230">
        <v>1</v>
      </c>
      <c r="K53" s="230">
        <v>0</v>
      </c>
      <c r="L53" s="230">
        <v>1</v>
      </c>
      <c r="M53" s="252">
        <v>4.4999999999999998E-2</v>
      </c>
      <c r="N53" s="108">
        <f>$M53*(SUM($I53:I53)/SUM($I53:$L53))</f>
        <v>0</v>
      </c>
      <c r="O53" s="108">
        <f>$M53*(SUM($I53:J53)/SUM($I53:$L53))</f>
        <v>2.2499999999999999E-2</v>
      </c>
      <c r="P53" s="108">
        <f>$M53*(SUM($I53:K53)/SUM($I53:$L53))</f>
        <v>2.2499999999999999E-2</v>
      </c>
      <c r="Q53" s="108">
        <f>$M53*(SUM($I53:L53)/SUM($I53:$L53))</f>
        <v>4.4999999999999998E-2</v>
      </c>
      <c r="R53" s="59"/>
      <c r="V53" s="60">
        <f>$M53*SUM($R53:R53)/SUM($I53:$L53)</f>
        <v>0</v>
      </c>
      <c r="W53" s="60">
        <f>$M53*SUM($R53:S53)/SUM($I53:$L53)</f>
        <v>0</v>
      </c>
      <c r="X53" s="60">
        <f>$M53*SUM($R53:T53)/SUM($I53:$L53)</f>
        <v>0</v>
      </c>
      <c r="Y53" s="152">
        <f>$M53*SUM($R53:U53)/SUM($I53:$L53)</f>
        <v>0</v>
      </c>
      <c r="Z53" s="465"/>
    </row>
    <row r="54" spans="1:26" ht="76.5" x14ac:dyDescent="0.25">
      <c r="A54" s="232">
        <v>48</v>
      </c>
      <c r="B54" s="175" t="s">
        <v>326</v>
      </c>
      <c r="C54" s="245" t="s">
        <v>327</v>
      </c>
      <c r="D54" s="217" t="s">
        <v>328</v>
      </c>
      <c r="E54" s="224">
        <v>44578</v>
      </c>
      <c r="F54" s="224">
        <v>44651</v>
      </c>
      <c r="G54" s="254" t="s">
        <v>329</v>
      </c>
      <c r="H54" s="217" t="s">
        <v>330</v>
      </c>
      <c r="I54" s="442">
        <v>1</v>
      </c>
      <c r="J54" s="230">
        <v>0</v>
      </c>
      <c r="K54" s="230">
        <v>0</v>
      </c>
      <c r="L54" s="230">
        <v>0</v>
      </c>
      <c r="M54" s="252">
        <v>2.3E-2</v>
      </c>
      <c r="N54" s="108">
        <f>$M54*(SUM($I54:I54)/SUM($I54:$L54))</f>
        <v>2.3E-2</v>
      </c>
      <c r="O54" s="108">
        <f>$M54*(SUM($I54:J54)/SUM($I54:$L54))</f>
        <v>2.3E-2</v>
      </c>
      <c r="P54" s="108">
        <f>$M54*(SUM($I54:K54)/SUM($I54:$L54))</f>
        <v>2.3E-2</v>
      </c>
      <c r="Q54" s="108">
        <f>$M54*(SUM($I54:L54)/SUM($I54:$L54))</f>
        <v>2.3E-2</v>
      </c>
      <c r="R54" s="474">
        <v>1</v>
      </c>
      <c r="V54" s="60">
        <f>$M54*SUM($R54:R54)/SUM($I54:$L54)</f>
        <v>2.3E-2</v>
      </c>
      <c r="W54" s="60">
        <f>$M54*SUM($R54:S54)/SUM($I54:$L54)</f>
        <v>2.3E-2</v>
      </c>
      <c r="X54" s="60">
        <f>$M54*SUM($R54:T54)/SUM($I54:$L54)</f>
        <v>2.3E-2</v>
      </c>
      <c r="Y54" s="152">
        <f>$M54*SUM($R54:U54)/SUM($I54:$L54)</f>
        <v>2.3E-2</v>
      </c>
      <c r="Z54" s="463" t="s">
        <v>757</v>
      </c>
    </row>
    <row r="55" spans="1:26" ht="140.25" x14ac:dyDescent="0.25">
      <c r="A55" s="232">
        <v>49</v>
      </c>
      <c r="B55" s="175" t="s">
        <v>331</v>
      </c>
      <c r="C55" s="217" t="s">
        <v>332</v>
      </c>
      <c r="D55" s="217" t="s">
        <v>333</v>
      </c>
      <c r="E55" s="224">
        <v>44578</v>
      </c>
      <c r="F55" s="224">
        <v>44834</v>
      </c>
      <c r="G55" s="245" t="s">
        <v>728</v>
      </c>
      <c r="H55" s="245" t="s">
        <v>334</v>
      </c>
      <c r="I55" s="442">
        <v>2</v>
      </c>
      <c r="J55" s="442">
        <v>1</v>
      </c>
      <c r="K55" s="442">
        <v>1</v>
      </c>
      <c r="L55" s="442">
        <v>0</v>
      </c>
      <c r="M55" s="252">
        <v>4.4999999999999998E-2</v>
      </c>
      <c r="N55" s="108">
        <f>$M55*(SUM($I55:I55)/SUM($I55:$L55))</f>
        <v>2.2499999999999999E-2</v>
      </c>
      <c r="O55" s="108">
        <f>$M55*(SUM($I55:J55)/SUM($I55:$L55))</f>
        <v>3.3750000000000002E-2</v>
      </c>
      <c r="P55" s="108">
        <f>$M55*(SUM($I55:K55)/SUM($I55:$L55))</f>
        <v>4.4999999999999998E-2</v>
      </c>
      <c r="Q55" s="476">
        <f>$M55*(SUM($I55:L55)/SUM($I55:$L55))</f>
        <v>4.4999999999999998E-2</v>
      </c>
      <c r="R55" s="457">
        <v>2</v>
      </c>
      <c r="V55" s="60">
        <f>$M55*SUM($R55:R55)/SUM($I55:$L55)</f>
        <v>2.2499999999999999E-2</v>
      </c>
      <c r="W55" s="60">
        <f>$M55*SUM($R55:S55)/SUM($I55:$L55)</f>
        <v>2.2499999999999999E-2</v>
      </c>
      <c r="X55" s="60">
        <f>$M55*SUM($R55:T55)/SUM($I55:$L55)</f>
        <v>2.2499999999999999E-2</v>
      </c>
      <c r="Y55" s="152">
        <f>$M55*SUM($R55:U55)/SUM($I55:$L55)</f>
        <v>2.2499999999999999E-2</v>
      </c>
      <c r="Z55" s="463" t="s">
        <v>758</v>
      </c>
    </row>
    <row r="56" spans="1:26" ht="102" x14ac:dyDescent="0.25">
      <c r="A56" s="232">
        <v>50</v>
      </c>
      <c r="B56" s="175" t="s">
        <v>335</v>
      </c>
      <c r="C56" s="217" t="s">
        <v>336</v>
      </c>
      <c r="D56" s="217" t="s">
        <v>337</v>
      </c>
      <c r="E56" s="224">
        <v>44578</v>
      </c>
      <c r="F56" s="224">
        <v>44834</v>
      </c>
      <c r="G56" s="217" t="s">
        <v>338</v>
      </c>
      <c r="H56" s="217" t="s">
        <v>339</v>
      </c>
      <c r="I56" s="442">
        <v>1</v>
      </c>
      <c r="J56" s="230">
        <v>0</v>
      </c>
      <c r="K56" s="230">
        <v>1</v>
      </c>
      <c r="L56" s="230">
        <v>0</v>
      </c>
      <c r="M56" s="252">
        <v>4.4999999999999998E-2</v>
      </c>
      <c r="N56" s="108">
        <f>$M56*(SUM($I56:I56)/SUM($I56:$L56))</f>
        <v>2.2499999999999999E-2</v>
      </c>
      <c r="O56" s="108">
        <f>$M56*(SUM($I56:J56)/SUM($I56:$L56))</f>
        <v>2.2499999999999999E-2</v>
      </c>
      <c r="P56" s="108">
        <f>$M56*(SUM($I56:K56)/SUM($I56:$L56))</f>
        <v>4.4999999999999998E-2</v>
      </c>
      <c r="Q56" s="108">
        <f>$M56*(SUM($I56:L56)/SUM($I56:$L56))</f>
        <v>4.4999999999999998E-2</v>
      </c>
      <c r="R56" s="457">
        <v>1</v>
      </c>
      <c r="V56" s="60">
        <f>$M56*SUM($R56:R56)/SUM($I56:$L56)</f>
        <v>2.2499999999999999E-2</v>
      </c>
      <c r="W56" s="60">
        <f>$M56*SUM($R56:S56)/SUM($I56:$L56)</f>
        <v>2.2499999999999999E-2</v>
      </c>
      <c r="X56" s="60">
        <f>$M56*SUM($R56:T56)/SUM($I56:$L56)</f>
        <v>2.2499999999999999E-2</v>
      </c>
      <c r="Y56" s="152">
        <f>$M56*SUM($R56:U56)/SUM($I56:$L56)</f>
        <v>2.2499999999999999E-2</v>
      </c>
      <c r="Z56" s="463" t="s">
        <v>759</v>
      </c>
    </row>
    <row r="57" spans="1:26" ht="89.25" x14ac:dyDescent="0.25">
      <c r="A57" s="232">
        <v>51</v>
      </c>
      <c r="B57" s="175" t="s">
        <v>340</v>
      </c>
      <c r="C57" s="217" t="s">
        <v>341</v>
      </c>
      <c r="D57" s="217" t="s">
        <v>342</v>
      </c>
      <c r="E57" s="224">
        <v>44578</v>
      </c>
      <c r="F57" s="224">
        <v>44926</v>
      </c>
      <c r="G57" s="217" t="s">
        <v>343</v>
      </c>
      <c r="H57" s="217" t="s">
        <v>344</v>
      </c>
      <c r="I57" s="442">
        <v>0</v>
      </c>
      <c r="J57" s="230">
        <v>1</v>
      </c>
      <c r="K57" s="230">
        <v>0</v>
      </c>
      <c r="L57" s="230">
        <v>1</v>
      </c>
      <c r="M57" s="252">
        <v>4.4999999999999998E-2</v>
      </c>
      <c r="N57" s="108">
        <f>$M57*(SUM($I57:I57)/SUM($I57:$L57))</f>
        <v>0</v>
      </c>
      <c r="O57" s="108">
        <f>$M57*(SUM($I57:J57)/SUM($I57:$L57))</f>
        <v>2.2499999999999999E-2</v>
      </c>
      <c r="P57" s="108">
        <f>$M57*(SUM($I57:K57)/SUM($I57:$L57))</f>
        <v>2.2499999999999999E-2</v>
      </c>
      <c r="Q57" s="108">
        <f>$M57*(SUM($I57:L57)/SUM($I57:$L57))</f>
        <v>4.4999999999999998E-2</v>
      </c>
      <c r="R57" s="59"/>
      <c r="V57" s="60">
        <f>$M57*SUM($R57:R57)/SUM($I57:$L57)</f>
        <v>0</v>
      </c>
      <c r="W57" s="60">
        <f>$M57*SUM($R57:S57)/SUM($I57:$L57)</f>
        <v>0</v>
      </c>
      <c r="X57" s="60">
        <f>$M57*SUM($R57:T57)/SUM($I57:$L57)</f>
        <v>0</v>
      </c>
      <c r="Y57" s="152">
        <f>$M57*SUM($R57:U57)/SUM($I57:$L57)</f>
        <v>0</v>
      </c>
      <c r="Z57" s="465"/>
    </row>
    <row r="58" spans="1:26" ht="114.75" x14ac:dyDescent="0.25">
      <c r="A58" s="232">
        <v>52</v>
      </c>
      <c r="B58" s="175" t="s">
        <v>345</v>
      </c>
      <c r="C58" s="217" t="s">
        <v>346</v>
      </c>
      <c r="D58" s="217" t="s">
        <v>347</v>
      </c>
      <c r="E58" s="224">
        <v>44578</v>
      </c>
      <c r="F58" s="224">
        <v>44926</v>
      </c>
      <c r="G58" s="217" t="s">
        <v>348</v>
      </c>
      <c r="H58" s="217" t="s">
        <v>349</v>
      </c>
      <c r="I58" s="442">
        <v>0</v>
      </c>
      <c r="J58" s="230">
        <v>1</v>
      </c>
      <c r="K58" s="230">
        <v>0</v>
      </c>
      <c r="L58" s="230">
        <v>1</v>
      </c>
      <c r="M58" s="252">
        <v>4.4999999999999998E-2</v>
      </c>
      <c r="N58" s="108">
        <f>$M58*(SUM($I58:I58)/SUM($I58:$L58))</f>
        <v>0</v>
      </c>
      <c r="O58" s="108">
        <f>$M58*(SUM($I58:J58)/SUM($I58:$L58))</f>
        <v>2.2499999999999999E-2</v>
      </c>
      <c r="P58" s="108">
        <f>$M58*(SUM($I58:K58)/SUM($I58:$L58))</f>
        <v>2.2499999999999999E-2</v>
      </c>
      <c r="Q58" s="108">
        <f>$M58*(SUM($I58:L58)/SUM($I58:$L58))</f>
        <v>4.4999999999999998E-2</v>
      </c>
      <c r="R58" s="431"/>
      <c r="V58" s="60">
        <f>$M58*SUM($R58:R58)/SUM($I58:$L58)</f>
        <v>0</v>
      </c>
      <c r="W58" s="60">
        <f>$M58*SUM($R58:S58)/SUM($I58:$L58)</f>
        <v>0</v>
      </c>
      <c r="X58" s="60">
        <f>$M58*SUM($R58:T58)/SUM($I58:$L58)</f>
        <v>0</v>
      </c>
      <c r="Y58" s="152">
        <f>$M58*SUM($R58:U58)/SUM($I58:$L58)</f>
        <v>0</v>
      </c>
      <c r="Z58" s="465"/>
    </row>
    <row r="59" spans="1:26" ht="127.5" x14ac:dyDescent="0.25">
      <c r="A59" s="232">
        <v>53</v>
      </c>
      <c r="B59" s="175" t="s">
        <v>350</v>
      </c>
      <c r="C59" s="217" t="s">
        <v>351</v>
      </c>
      <c r="D59" s="217" t="s">
        <v>352</v>
      </c>
      <c r="E59" s="224">
        <v>44576</v>
      </c>
      <c r="F59" s="264">
        <v>44773</v>
      </c>
      <c r="G59" s="217" t="s">
        <v>353</v>
      </c>
      <c r="H59" s="217" t="s">
        <v>354</v>
      </c>
      <c r="I59" s="442">
        <v>0</v>
      </c>
      <c r="J59" s="230">
        <v>0</v>
      </c>
      <c r="K59" s="230">
        <v>1</v>
      </c>
      <c r="L59" s="230">
        <v>0</v>
      </c>
      <c r="M59" s="252">
        <v>2.3E-2</v>
      </c>
      <c r="N59" s="108">
        <f>$M59*(SUM($I59:I59)/SUM($I59:$L59))</f>
        <v>0</v>
      </c>
      <c r="O59" s="108">
        <f>$M59*(SUM($I59:J59)/SUM($I59:$L59))</f>
        <v>0</v>
      </c>
      <c r="P59" s="108">
        <f>$M59*(SUM($I59:K59)/SUM($I59:$L59))</f>
        <v>2.3E-2</v>
      </c>
      <c r="Q59" s="108">
        <f>$M59*(SUM($I59:L59)/SUM($I59:$L59))</f>
        <v>2.3E-2</v>
      </c>
      <c r="R59" s="59"/>
      <c r="V59" s="60">
        <f>$M59*SUM($R59:R59)/SUM($I59:$L59)</f>
        <v>0</v>
      </c>
      <c r="W59" s="60">
        <f>$M59*SUM($R59:S59)/SUM($I59:$L59)</f>
        <v>0</v>
      </c>
      <c r="X59" s="60">
        <f>$M59*SUM($R59:T59)/SUM($I59:$L59)</f>
        <v>0</v>
      </c>
      <c r="Y59" s="152">
        <f>$M59*SUM($R59:U59)/SUM($I59:$L59)</f>
        <v>0</v>
      </c>
      <c r="Z59" s="465"/>
    </row>
    <row r="60" spans="1:26" ht="51" x14ac:dyDescent="0.25">
      <c r="A60" s="232">
        <v>54</v>
      </c>
      <c r="B60" s="175" t="s">
        <v>355</v>
      </c>
      <c r="C60" s="217" t="s">
        <v>356</v>
      </c>
      <c r="D60" s="217" t="s">
        <v>357</v>
      </c>
      <c r="E60" s="224">
        <v>44576</v>
      </c>
      <c r="F60" s="224">
        <v>44926</v>
      </c>
      <c r="G60" s="217" t="s">
        <v>358</v>
      </c>
      <c r="H60" s="217" t="s">
        <v>359</v>
      </c>
      <c r="I60" s="442">
        <v>0</v>
      </c>
      <c r="J60" s="230">
        <v>1</v>
      </c>
      <c r="K60" s="230">
        <v>0</v>
      </c>
      <c r="L60" s="230">
        <v>1</v>
      </c>
      <c r="M60" s="252">
        <v>4.4999999999999998E-2</v>
      </c>
      <c r="N60" s="108">
        <f>$M60*(SUM($I60:I60)/SUM($I60:$L60))</f>
        <v>0</v>
      </c>
      <c r="O60" s="108">
        <f>$M60*(SUM($I60:J60)/SUM($I60:$L60))</f>
        <v>2.2499999999999999E-2</v>
      </c>
      <c r="P60" s="108">
        <f>$M60*(SUM($I60:K60)/SUM($I60:$L60))</f>
        <v>2.2499999999999999E-2</v>
      </c>
      <c r="Q60" s="108">
        <f>$M60*(SUM($I60:L60)/SUM($I60:$L60))</f>
        <v>4.4999999999999998E-2</v>
      </c>
      <c r="R60" s="431"/>
      <c r="V60" s="60">
        <f>$M60*SUM($R60:R60)/SUM($I60:$L60)</f>
        <v>0</v>
      </c>
      <c r="W60" s="60">
        <f>$M60*SUM($R60:S60)/SUM($I60:$L60)</f>
        <v>0</v>
      </c>
      <c r="X60" s="60">
        <f>$M60*SUM($R60:T60)/SUM($I60:$L60)</f>
        <v>0</v>
      </c>
      <c r="Y60" s="152">
        <f>$M60*SUM($R60:U60)/SUM($I60:$L60)</f>
        <v>0</v>
      </c>
      <c r="Z60" s="465"/>
    </row>
    <row r="61" spans="1:26" ht="63.75" x14ac:dyDescent="0.25">
      <c r="A61" s="232">
        <v>55</v>
      </c>
      <c r="B61" s="175" t="s">
        <v>360</v>
      </c>
      <c r="C61" s="217" t="s">
        <v>361</v>
      </c>
      <c r="D61" s="245" t="s">
        <v>729</v>
      </c>
      <c r="E61" s="224">
        <v>44576</v>
      </c>
      <c r="F61" s="224">
        <v>44742</v>
      </c>
      <c r="G61" s="217" t="s">
        <v>730</v>
      </c>
      <c r="H61" s="245" t="s">
        <v>362</v>
      </c>
      <c r="I61" s="442">
        <v>0</v>
      </c>
      <c r="J61" s="230">
        <v>1</v>
      </c>
      <c r="K61" s="230">
        <v>0</v>
      </c>
      <c r="L61" s="230">
        <v>0</v>
      </c>
      <c r="M61" s="252">
        <v>2.3E-2</v>
      </c>
      <c r="N61" s="108">
        <f>$M61*(SUM($I61:I61)/SUM($I61:$L61))</f>
        <v>0</v>
      </c>
      <c r="O61" s="108">
        <f>$M61*(SUM($I61:J61)/SUM($I61:$L61))</f>
        <v>2.3E-2</v>
      </c>
      <c r="P61" s="108">
        <f>$M61*(SUM($I61:K61)/SUM($I61:$L61))</f>
        <v>2.3E-2</v>
      </c>
      <c r="Q61" s="108">
        <f>$M61*(SUM($I61:L61)/SUM($I61:$L61))</f>
        <v>2.3E-2</v>
      </c>
      <c r="R61" s="59"/>
      <c r="V61" s="60">
        <f>$M61*SUM($R61:R61)/SUM($I61:$L61)</f>
        <v>0</v>
      </c>
      <c r="W61" s="60">
        <f>$M61*SUM($R61:S61)/SUM($I61:$L61)</f>
        <v>0</v>
      </c>
      <c r="X61" s="60">
        <f>$M61*SUM($R61:T61)/SUM($I61:$L61)</f>
        <v>0</v>
      </c>
      <c r="Y61" s="152">
        <f>$M61*SUM($R61:U61)/SUM($I61:$L61)</f>
        <v>0</v>
      </c>
      <c r="Z61" s="465"/>
    </row>
    <row r="62" spans="1:26" ht="114.75" x14ac:dyDescent="0.25">
      <c r="A62" s="232">
        <v>56</v>
      </c>
      <c r="B62" s="175" t="s">
        <v>363</v>
      </c>
      <c r="C62" s="217" t="s">
        <v>364</v>
      </c>
      <c r="D62" s="217" t="s">
        <v>365</v>
      </c>
      <c r="E62" s="224">
        <v>44576</v>
      </c>
      <c r="F62" s="224">
        <v>44926</v>
      </c>
      <c r="G62" s="254" t="s">
        <v>366</v>
      </c>
      <c r="H62" s="217" t="s">
        <v>367</v>
      </c>
      <c r="I62" s="442">
        <v>0</v>
      </c>
      <c r="J62" s="230">
        <v>0</v>
      </c>
      <c r="K62" s="230">
        <v>1</v>
      </c>
      <c r="L62" s="230">
        <v>1</v>
      </c>
      <c r="M62" s="252">
        <v>4.4999999999999998E-2</v>
      </c>
      <c r="N62" s="108">
        <f>$M62*(SUM($I62:I62)/SUM($I62:$L62))</f>
        <v>0</v>
      </c>
      <c r="O62" s="108">
        <f>$M62*(SUM($I62:J62)/SUM($I62:$L62))</f>
        <v>0</v>
      </c>
      <c r="P62" s="108">
        <f>$M62*(SUM($I62:K62)/SUM($I62:$L62))</f>
        <v>2.2499999999999999E-2</v>
      </c>
      <c r="Q62" s="108">
        <f>$M62*(SUM($I62:L62)/SUM($I62:$L62))</f>
        <v>4.4999999999999998E-2</v>
      </c>
      <c r="R62" s="59"/>
      <c r="V62" s="60">
        <f>$M62*SUM($R62:R62)/SUM($I62:$L62)</f>
        <v>0</v>
      </c>
      <c r="W62" s="60">
        <f>$M62*SUM($R62:S62)/SUM($I62:$L62)</f>
        <v>0</v>
      </c>
      <c r="X62" s="60">
        <f>$M62*SUM($R62:T62)/SUM($I62:$L62)</f>
        <v>0</v>
      </c>
      <c r="Y62" s="152">
        <f>$M62*SUM($R62:U62)/SUM($I62:$L62)</f>
        <v>0</v>
      </c>
      <c r="Z62" s="465"/>
    </row>
    <row r="63" spans="1:26" ht="89.25" x14ac:dyDescent="0.25">
      <c r="A63" s="232">
        <v>57</v>
      </c>
      <c r="B63" s="175" t="s">
        <v>368</v>
      </c>
      <c r="C63" s="245" t="s">
        <v>369</v>
      </c>
      <c r="D63" s="245" t="s">
        <v>160</v>
      </c>
      <c r="E63" s="224">
        <v>44564</v>
      </c>
      <c r="F63" s="229">
        <v>44712</v>
      </c>
      <c r="G63" s="245" t="s">
        <v>161</v>
      </c>
      <c r="H63" s="245" t="s">
        <v>287</v>
      </c>
      <c r="I63" s="442">
        <v>0</v>
      </c>
      <c r="J63" s="230">
        <v>1</v>
      </c>
      <c r="K63" s="230">
        <v>0</v>
      </c>
      <c r="L63" s="230">
        <v>0</v>
      </c>
      <c r="M63" s="252">
        <v>2.3E-2</v>
      </c>
      <c r="N63" s="108">
        <f>$M63*(SUM($I63:I63)/SUM($I63:$L63))</f>
        <v>0</v>
      </c>
      <c r="O63" s="108">
        <f>$M63*(SUM($I63:J63)/SUM($I63:$L63))</f>
        <v>2.3E-2</v>
      </c>
      <c r="P63" s="108">
        <f>$M63*(SUM($I63:K63)/SUM($I63:$L63))</f>
        <v>2.3E-2</v>
      </c>
      <c r="Q63" s="108">
        <f>$M63*(SUM($I63:L63)/SUM($I63:$L63))</f>
        <v>2.3E-2</v>
      </c>
      <c r="R63" s="59"/>
      <c r="V63" s="60">
        <f>$M63*SUM($R63:R63)/SUM($I63:$L63)</f>
        <v>0</v>
      </c>
      <c r="W63" s="60">
        <f>$M63*SUM($R63:S63)/SUM($I63:$L63)</f>
        <v>0</v>
      </c>
      <c r="X63" s="60">
        <f>$M63*SUM($R63:T63)/SUM($I63:$L63)</f>
        <v>0</v>
      </c>
      <c r="Y63" s="152">
        <f>$M63*SUM($R63:U63)/SUM($I63:$L63)</f>
        <v>0</v>
      </c>
      <c r="Z63" s="465"/>
    </row>
    <row r="64" spans="1:26" ht="51" x14ac:dyDescent="0.25">
      <c r="A64" s="232">
        <v>58</v>
      </c>
      <c r="B64" s="175" t="s">
        <v>370</v>
      </c>
      <c r="C64" s="245" t="s">
        <v>165</v>
      </c>
      <c r="D64" s="245" t="s">
        <v>289</v>
      </c>
      <c r="E64" s="246">
        <v>44621</v>
      </c>
      <c r="F64" s="247">
        <v>44895</v>
      </c>
      <c r="G64" s="245" t="s">
        <v>167</v>
      </c>
      <c r="H64" s="245" t="s">
        <v>168</v>
      </c>
      <c r="I64" s="248">
        <v>1</v>
      </c>
      <c r="J64" s="248">
        <v>1</v>
      </c>
      <c r="K64" s="248">
        <v>1</v>
      </c>
      <c r="L64" s="248">
        <v>0</v>
      </c>
      <c r="M64" s="222">
        <v>0.05</v>
      </c>
      <c r="N64" s="108">
        <f>$M64*(SUM($I64:I64)/SUM($I64:$L64))</f>
        <v>1.6666666666666666E-2</v>
      </c>
      <c r="O64" s="108">
        <f>$M64*(SUM($I64:J64)/SUM($I64:$L64))</f>
        <v>3.3333333333333333E-2</v>
      </c>
      <c r="P64" s="108">
        <f>$M64*(SUM($I64:K64)/SUM($I64:$L64))</f>
        <v>0.05</v>
      </c>
      <c r="Q64" s="108">
        <f>$M64*(SUM($I64:L64)/SUM($I64:$L64))</f>
        <v>0.05</v>
      </c>
      <c r="R64" s="458">
        <v>1</v>
      </c>
      <c r="V64" s="60">
        <f>$M64*SUM($R64:R64)/SUM($I64:$L64)</f>
        <v>1.6666666666666666E-2</v>
      </c>
      <c r="W64" s="60">
        <f>$M64*SUM($R64:S64)/SUM($I64:$L64)</f>
        <v>1.6666666666666666E-2</v>
      </c>
      <c r="X64" s="60">
        <f>$M64*SUM($R64:T64)/SUM($I64:$L64)</f>
        <v>1.6666666666666666E-2</v>
      </c>
      <c r="Y64" s="60">
        <f>$M64*SUM($R64:U64)/SUM($I64:$L64)</f>
        <v>1.6666666666666666E-2</v>
      </c>
      <c r="Z64" s="463" t="s">
        <v>754</v>
      </c>
    </row>
    <row r="65" spans="1:26" ht="15.75" thickBot="1" x14ac:dyDescent="0.3">
      <c r="A65" s="174"/>
      <c r="B65" s="181" t="s">
        <v>371</v>
      </c>
      <c r="C65" s="182"/>
      <c r="D65" s="182"/>
      <c r="E65" s="183"/>
      <c r="F65" s="183"/>
      <c r="G65" s="184"/>
      <c r="H65" s="184"/>
      <c r="I65" s="44"/>
      <c r="J65" s="44"/>
      <c r="K65" s="44"/>
      <c r="L65" s="44"/>
      <c r="M65" s="187">
        <f>SUM(M47:M64)</f>
        <v>0.99800000000000044</v>
      </c>
      <c r="N65" s="21">
        <f>SUM(N47:N64)</f>
        <v>0.24791666666666662</v>
      </c>
      <c r="O65" s="21">
        <f t="shared" ref="O65:Q65" si="6">SUM(O47:O64)</f>
        <v>0.51508333333333356</v>
      </c>
      <c r="P65" s="21">
        <f t="shared" si="6"/>
        <v>0.75975000000000004</v>
      </c>
      <c r="Q65" s="21">
        <f t="shared" si="6"/>
        <v>0.99800000000000044</v>
      </c>
      <c r="R65" s="21"/>
      <c r="S65" s="21"/>
      <c r="T65" s="21"/>
      <c r="U65" s="21"/>
      <c r="V65" s="21">
        <f>SUM(V47:V64)</f>
        <v>0.24791666666666662</v>
      </c>
      <c r="W65" s="21">
        <f t="shared" ref="W65:Y65" si="7">SUM(W47:W64)</f>
        <v>0.24791666666666662</v>
      </c>
      <c r="X65" s="21">
        <f t="shared" si="7"/>
        <v>0.24791666666666662</v>
      </c>
      <c r="Y65" s="21">
        <f t="shared" si="7"/>
        <v>0.24791666666666662</v>
      </c>
      <c r="Z65" s="465"/>
    </row>
    <row r="66" spans="1:26" ht="25.5" x14ac:dyDescent="0.25">
      <c r="A66" s="232">
        <v>59</v>
      </c>
      <c r="B66" s="180" t="s">
        <v>372</v>
      </c>
      <c r="C66" s="204" t="s">
        <v>373</v>
      </c>
      <c r="D66" s="326" t="s">
        <v>374</v>
      </c>
      <c r="E66" s="327">
        <v>44593</v>
      </c>
      <c r="F66" s="328">
        <v>44742</v>
      </c>
      <c r="G66" s="329" t="s">
        <v>375</v>
      </c>
      <c r="H66" s="330" t="s">
        <v>376</v>
      </c>
      <c r="I66" s="249">
        <v>0</v>
      </c>
      <c r="J66" s="331">
        <v>1</v>
      </c>
      <c r="K66" s="279">
        <v>0</v>
      </c>
      <c r="L66" s="332">
        <v>0</v>
      </c>
      <c r="M66" s="333">
        <v>0.05</v>
      </c>
      <c r="N66" s="108">
        <f>$M66*(SUM($I66:I66)/SUM($I66:$L66))</f>
        <v>0</v>
      </c>
      <c r="O66" s="108">
        <f>$M66*(SUM($I66:J66)/SUM($I66:$L66))</f>
        <v>0.05</v>
      </c>
      <c r="P66" s="108">
        <f>$M66*(SUM($I66:K66)/SUM($I66:$L66))</f>
        <v>0.05</v>
      </c>
      <c r="Q66" s="108">
        <f>$M66*(SUM($I66:L66)/SUM($I66:$L66))</f>
        <v>0.05</v>
      </c>
      <c r="R66" s="458"/>
      <c r="V66" s="60">
        <f>$M66*SUM($R66:R66)/SUM($I66:$L66)</f>
        <v>0</v>
      </c>
      <c r="W66" s="60">
        <f>$M66*SUM($R66:S66)/SUM($I66:$L66)</f>
        <v>0</v>
      </c>
      <c r="X66" s="60">
        <f>$M66*SUM($R66:T66)/SUM($I66:$L66)</f>
        <v>0</v>
      </c>
      <c r="Y66" s="152">
        <f>$M66*SUM($R66:U66)/SUM($I66:$L66)</f>
        <v>0</v>
      </c>
      <c r="Z66" s="465"/>
    </row>
    <row r="67" spans="1:26" ht="63.75" x14ac:dyDescent="0.25">
      <c r="A67" s="232">
        <v>60</v>
      </c>
      <c r="B67" s="490" t="s">
        <v>379</v>
      </c>
      <c r="C67" s="245" t="s">
        <v>380</v>
      </c>
      <c r="D67" s="491" t="s">
        <v>787</v>
      </c>
      <c r="E67" s="415">
        <v>44593</v>
      </c>
      <c r="F67" s="492">
        <v>44742</v>
      </c>
      <c r="G67" s="245" t="s">
        <v>382</v>
      </c>
      <c r="H67" s="344" t="s">
        <v>383</v>
      </c>
      <c r="I67" s="442">
        <v>1</v>
      </c>
      <c r="J67" s="230">
        <v>1</v>
      </c>
      <c r="K67" s="297">
        <v>0</v>
      </c>
      <c r="L67" s="231">
        <v>0</v>
      </c>
      <c r="M67" s="298">
        <v>0.05</v>
      </c>
      <c r="N67" s="108">
        <f>$M67*(SUM($I67:I67)/SUM($I67:$L67))</f>
        <v>2.5000000000000001E-2</v>
      </c>
      <c r="O67" s="108">
        <f>$M67*(SUM($I67:J67)/SUM($I67:$L67))</f>
        <v>0.05</v>
      </c>
      <c r="P67" s="108">
        <f>$M67*(SUM($I67:K67)/SUM($I67:$L67))</f>
        <v>0.05</v>
      </c>
      <c r="Q67" s="108">
        <f>$M67*(SUM($I67:L67)/SUM($I67:$L67))</f>
        <v>0.05</v>
      </c>
      <c r="R67" s="457">
        <v>1</v>
      </c>
      <c r="V67" s="60">
        <f>$M67*SUM($R67:R67)/SUM($I67:$L67)</f>
        <v>2.5000000000000001E-2</v>
      </c>
      <c r="W67" s="60">
        <f>$M67*SUM($R67:S67)/SUM($I67:$L67)</f>
        <v>2.5000000000000001E-2</v>
      </c>
      <c r="X67" s="60">
        <f>$M67*SUM($R67:T67)/SUM($I67:$L67)</f>
        <v>2.5000000000000001E-2</v>
      </c>
      <c r="Y67" s="152">
        <f>$M67*SUM($R67:U67)/SUM($I67:$L67)</f>
        <v>2.5000000000000001E-2</v>
      </c>
      <c r="Z67" s="493" t="s">
        <v>788</v>
      </c>
    </row>
    <row r="68" spans="1:26" ht="90" customHeight="1" x14ac:dyDescent="0.25">
      <c r="A68" s="232">
        <v>61</v>
      </c>
      <c r="B68" s="179" t="s">
        <v>384</v>
      </c>
      <c r="C68" s="245" t="s">
        <v>385</v>
      </c>
      <c r="D68" s="412" t="s">
        <v>715</v>
      </c>
      <c r="E68" s="413">
        <v>44593</v>
      </c>
      <c r="F68" s="415">
        <v>44895</v>
      </c>
      <c r="G68" s="412" t="s">
        <v>726</v>
      </c>
      <c r="H68" s="245" t="s">
        <v>725</v>
      </c>
      <c r="I68" s="485">
        <v>1</v>
      </c>
      <c r="J68" s="291">
        <v>1</v>
      </c>
      <c r="K68" s="335">
        <v>1</v>
      </c>
      <c r="L68" s="300">
        <v>0</v>
      </c>
      <c r="M68" s="301">
        <v>0.1</v>
      </c>
      <c r="N68" s="108">
        <f>$M68*(SUM($I68:I68)/SUM($I68:$L68))</f>
        <v>3.3333333333333333E-2</v>
      </c>
      <c r="O68" s="108">
        <f>$M68*(SUM($I68:J68)/SUM($I68:$L68))</f>
        <v>6.6666666666666666E-2</v>
      </c>
      <c r="P68" s="108">
        <f>$M68*(SUM($I68:K68)/SUM($I68:$L68))</f>
        <v>0.1</v>
      </c>
      <c r="Q68" s="108">
        <f>$M68*(SUM($I68:L68)/SUM($I68:$L68))</f>
        <v>0.1</v>
      </c>
      <c r="R68" s="457">
        <v>1</v>
      </c>
      <c r="V68" s="60">
        <f>$M68*SUM($R68:R68)/SUM($I68:$L68)</f>
        <v>3.3333333333333333E-2</v>
      </c>
      <c r="W68" s="60">
        <f>$M68*SUM($R68:S68)/SUM($I68:$L68)</f>
        <v>3.3333333333333333E-2</v>
      </c>
      <c r="X68" s="60">
        <f>$M68*SUM($R68:T68)/SUM($I68:$L68)</f>
        <v>3.3333333333333333E-2</v>
      </c>
      <c r="Y68" s="152">
        <f>$M68*SUM($R68:U68)/SUM($I68:$L68)</f>
        <v>3.3333333333333333E-2</v>
      </c>
      <c r="Z68" s="478" t="s">
        <v>789</v>
      </c>
    </row>
    <row r="69" spans="1:26" ht="25.5" x14ac:dyDescent="0.25">
      <c r="A69" s="232">
        <v>62</v>
      </c>
      <c r="B69" s="175" t="s">
        <v>386</v>
      </c>
      <c r="C69" s="303" t="s">
        <v>387</v>
      </c>
      <c r="D69" s="293" t="s">
        <v>388</v>
      </c>
      <c r="E69" s="294">
        <v>44593</v>
      </c>
      <c r="F69" s="295">
        <v>44650</v>
      </c>
      <c r="G69" s="217" t="s">
        <v>389</v>
      </c>
      <c r="H69" s="296" t="s">
        <v>376</v>
      </c>
      <c r="I69" s="484">
        <v>1</v>
      </c>
      <c r="J69" s="230">
        <v>0</v>
      </c>
      <c r="K69" s="230">
        <v>0</v>
      </c>
      <c r="L69" s="297">
        <v>0</v>
      </c>
      <c r="M69" s="298">
        <v>0.1</v>
      </c>
      <c r="N69" s="108">
        <f>$M69*(SUM($I69:I69)/SUM($I69:$L69))</f>
        <v>0.1</v>
      </c>
      <c r="O69" s="108">
        <f>$M69*(SUM($I69:J69)/SUM($I69:$L69))</f>
        <v>0.1</v>
      </c>
      <c r="P69" s="108">
        <f>$M69*(SUM($I69:K69)/SUM($I69:$L69))</f>
        <v>0.1</v>
      </c>
      <c r="Q69" s="108">
        <f>$M69*(SUM($I69:L69)/SUM($I69:$L69))</f>
        <v>0.1</v>
      </c>
      <c r="R69" s="457">
        <v>1</v>
      </c>
      <c r="V69" s="60">
        <f>$M69*SUM($R69:R69)/SUM($I69:$L69)</f>
        <v>0.1</v>
      </c>
      <c r="W69" s="60">
        <f>$M69*SUM($R69:S69)/SUM($I69:$L69)</f>
        <v>0.1</v>
      </c>
      <c r="X69" s="60">
        <f>$M69*SUM($R69:T69)/SUM($I69:$L69)</f>
        <v>0.1</v>
      </c>
      <c r="Y69" s="152">
        <f>$M69*SUM($R69:U69)/SUM($I69:$L69)</f>
        <v>0.1</v>
      </c>
      <c r="Z69" s="463" t="s">
        <v>760</v>
      </c>
    </row>
    <row r="70" spans="1:26" ht="63.75" x14ac:dyDescent="0.25">
      <c r="A70" s="232">
        <v>63</v>
      </c>
      <c r="B70" s="175" t="s">
        <v>390</v>
      </c>
      <c r="C70" s="336" t="s">
        <v>391</v>
      </c>
      <c r="D70" s="304" t="s">
        <v>392</v>
      </c>
      <c r="E70" s="305">
        <v>44593</v>
      </c>
      <c r="F70" s="306">
        <v>44910</v>
      </c>
      <c r="G70" s="234" t="s">
        <v>393</v>
      </c>
      <c r="H70" s="307" t="s">
        <v>394</v>
      </c>
      <c r="I70" s="485">
        <v>1</v>
      </c>
      <c r="J70" s="291">
        <v>1</v>
      </c>
      <c r="K70" s="291">
        <v>1</v>
      </c>
      <c r="L70" s="230">
        <v>1</v>
      </c>
      <c r="M70" s="301">
        <v>0.1</v>
      </c>
      <c r="N70" s="108">
        <f>$M70*(SUM($I70:I70)/SUM($I70:$L70))</f>
        <v>2.5000000000000001E-2</v>
      </c>
      <c r="O70" s="108">
        <f>$M70*(SUM($I70:J70)/SUM($I70:$L70))</f>
        <v>0.05</v>
      </c>
      <c r="P70" s="108">
        <f>$M70*(SUM($I70:K70)/SUM($I70:$L70))</f>
        <v>7.5000000000000011E-2</v>
      </c>
      <c r="Q70" s="108">
        <f>$M70*(SUM($I70:L70)/SUM($I70:$L70))</f>
        <v>0.1</v>
      </c>
      <c r="R70" s="458">
        <v>1</v>
      </c>
      <c r="V70" s="60">
        <f>$M70*SUM($R70:R70)/SUM($I70:$L70)</f>
        <v>2.5000000000000001E-2</v>
      </c>
      <c r="W70" s="60">
        <f>$M70*SUM($R70:S70)/SUM($I70:$L70)</f>
        <v>2.5000000000000001E-2</v>
      </c>
      <c r="X70" s="60">
        <f>$M70*SUM($R70:T70)/SUM($I70:$L70)</f>
        <v>2.5000000000000001E-2</v>
      </c>
      <c r="Y70" s="152">
        <f>$M70*SUM($R70:U70)/SUM($I70:$L70)</f>
        <v>2.5000000000000001E-2</v>
      </c>
      <c r="Z70" s="463" t="s">
        <v>761</v>
      </c>
    </row>
    <row r="71" spans="1:26" ht="89.25" x14ac:dyDescent="0.25">
      <c r="A71" s="232">
        <v>64</v>
      </c>
      <c r="B71" s="175" t="s">
        <v>395</v>
      </c>
      <c r="C71" s="310" t="s">
        <v>396</v>
      </c>
      <c r="D71" s="336" t="s">
        <v>397</v>
      </c>
      <c r="E71" s="311">
        <v>44593</v>
      </c>
      <c r="F71" s="334">
        <v>44742</v>
      </c>
      <c r="G71" s="312" t="s">
        <v>398</v>
      </c>
      <c r="H71" s="336" t="s">
        <v>399</v>
      </c>
      <c r="I71" s="313">
        <v>0</v>
      </c>
      <c r="J71" s="230">
        <v>1</v>
      </c>
      <c r="K71" s="297">
        <v>0</v>
      </c>
      <c r="L71" s="230">
        <v>0</v>
      </c>
      <c r="M71" s="314">
        <v>0.1</v>
      </c>
      <c r="N71" s="108">
        <f>$M71*(SUM($I71:I71)/SUM($I71:$L71))</f>
        <v>0</v>
      </c>
      <c r="O71" s="108">
        <f>$M71*(SUM($I71:J71)/SUM($I71:$L71))</f>
        <v>0.1</v>
      </c>
      <c r="P71" s="108">
        <f>$M71*(SUM($I71:K71)/SUM($I71:$L71))</f>
        <v>0.1</v>
      </c>
      <c r="Q71" s="108">
        <f>$M71*(SUM($I71:L71)/SUM($I71:$L71))</f>
        <v>0.1</v>
      </c>
      <c r="R71" s="59"/>
      <c r="V71" s="60">
        <f>$M71*SUM($R71:R71)/SUM($I71:$L71)</f>
        <v>0</v>
      </c>
      <c r="W71" s="60">
        <f>$M71*SUM($R71:S71)/SUM($I71:$L71)</f>
        <v>0</v>
      </c>
      <c r="X71" s="60">
        <f>$M71*SUM($R71:T71)/SUM($I71:$L71)</f>
        <v>0</v>
      </c>
      <c r="Y71" s="152">
        <f>$M71*SUM($R71:U71)/SUM($I71:$L71)</f>
        <v>0</v>
      </c>
      <c r="Z71" s="465"/>
    </row>
    <row r="72" spans="1:26" ht="63.75" x14ac:dyDescent="0.25">
      <c r="A72" s="232">
        <v>65</v>
      </c>
      <c r="B72" s="175" t="s">
        <v>400</v>
      </c>
      <c r="C72" s="217" t="s">
        <v>401</v>
      </c>
      <c r="D72" s="303" t="s">
        <v>402</v>
      </c>
      <c r="E72" s="294">
        <v>44593</v>
      </c>
      <c r="F72" s="294">
        <v>44742</v>
      </c>
      <c r="G72" s="217" t="s">
        <v>403</v>
      </c>
      <c r="H72" s="255" t="s">
        <v>404</v>
      </c>
      <c r="I72" s="335">
        <v>0</v>
      </c>
      <c r="J72" s="284">
        <v>1</v>
      </c>
      <c r="K72" s="335">
        <v>0</v>
      </c>
      <c r="L72" s="284">
        <v>0</v>
      </c>
      <c r="M72" s="338">
        <v>0.1</v>
      </c>
      <c r="N72" s="108">
        <f>$M72*(SUM($I72:I72)/SUM($I72:$L72))</f>
        <v>0</v>
      </c>
      <c r="O72" s="108">
        <f>$M72*(SUM($I72:J72)/SUM($I72:$L72))</f>
        <v>0.1</v>
      </c>
      <c r="P72" s="108">
        <f>$M72*(SUM($I72:K72)/SUM($I72:$L72))</f>
        <v>0.1</v>
      </c>
      <c r="Q72" s="108">
        <f>$M72*(SUM($I72:L72)/SUM($I72:$L72))</f>
        <v>0.1</v>
      </c>
      <c r="R72" s="431"/>
      <c r="V72" s="60">
        <f>$M72*SUM($R72:R72)/SUM($I72:$L72)</f>
        <v>0</v>
      </c>
      <c r="W72" s="60">
        <f>$M72*SUM($R72:S72)/SUM($I72:$L72)</f>
        <v>0</v>
      </c>
      <c r="X72" s="60">
        <f>$M72*SUM($R72:T72)/SUM($I72:$L72)</f>
        <v>0</v>
      </c>
      <c r="Y72" s="152">
        <f>$M72*SUM($R72:U72)/SUM($I72:$L72)</f>
        <v>0</v>
      </c>
      <c r="Z72" s="465"/>
    </row>
    <row r="73" spans="1:26" ht="38.25" x14ac:dyDescent="0.25">
      <c r="A73" s="232">
        <v>66</v>
      </c>
      <c r="B73" s="175" t="s">
        <v>405</v>
      </c>
      <c r="C73" s="289" t="s">
        <v>406</v>
      </c>
      <c r="D73" s="289" t="s">
        <v>407</v>
      </c>
      <c r="E73" s="334">
        <v>44593</v>
      </c>
      <c r="F73" s="315">
        <v>44681</v>
      </c>
      <c r="G73" s="339" t="s">
        <v>408</v>
      </c>
      <c r="H73" s="234" t="s">
        <v>409</v>
      </c>
      <c r="I73" s="308">
        <v>0</v>
      </c>
      <c r="J73" s="316">
        <v>1</v>
      </c>
      <c r="K73" s="248">
        <v>0</v>
      </c>
      <c r="L73" s="317">
        <v>0</v>
      </c>
      <c r="M73" s="220">
        <v>0.1</v>
      </c>
      <c r="N73" s="108">
        <f>$M73*(SUM($I73:I73)/SUM($I73:$L73))</f>
        <v>0</v>
      </c>
      <c r="O73" s="108">
        <f>$M73*(SUM($I73:J73)/SUM($I73:$L73))</f>
        <v>0.1</v>
      </c>
      <c r="P73" s="108">
        <f>$M73*(SUM($I73:K73)/SUM($I73:$L73))</f>
        <v>0.1</v>
      </c>
      <c r="Q73" s="108">
        <f>$M73*(SUM($I73:L73)/SUM($I73:$L73))</f>
        <v>0.1</v>
      </c>
      <c r="R73" s="59"/>
      <c r="V73" s="60">
        <f>$M73*SUM($R73:R73)/SUM($I73:$L73)</f>
        <v>0</v>
      </c>
      <c r="W73" s="60">
        <f>$M73*SUM($R73:S73)/SUM($I73:$L73)</f>
        <v>0</v>
      </c>
      <c r="X73" s="60">
        <f>$M73*SUM($R73:T73)/SUM($I73:$L73)</f>
        <v>0</v>
      </c>
      <c r="Y73" s="152">
        <f>$M73*SUM($R73:U73)/SUM($I73:$L73)</f>
        <v>0</v>
      </c>
      <c r="Z73" s="465"/>
    </row>
    <row r="74" spans="1:26" ht="102" x14ac:dyDescent="0.25">
      <c r="A74" s="232">
        <v>67</v>
      </c>
      <c r="B74" s="175" t="s">
        <v>410</v>
      </c>
      <c r="C74" s="296" t="s">
        <v>411</v>
      </c>
      <c r="D74" s="217" t="s">
        <v>412</v>
      </c>
      <c r="E74" s="319">
        <v>44593</v>
      </c>
      <c r="F74" s="215">
        <v>44895</v>
      </c>
      <c r="G74" s="303" t="s">
        <v>413</v>
      </c>
      <c r="H74" s="217" t="s">
        <v>414</v>
      </c>
      <c r="I74" s="230">
        <v>0</v>
      </c>
      <c r="J74" s="320">
        <v>0</v>
      </c>
      <c r="K74" s="320">
        <v>0</v>
      </c>
      <c r="L74" s="320">
        <v>30</v>
      </c>
      <c r="M74" s="314">
        <v>0.1</v>
      </c>
      <c r="N74" s="108">
        <f>$M74*(SUM($I74:I74)/SUM($I74:$L74))</f>
        <v>0</v>
      </c>
      <c r="O74" s="108">
        <f>$M74*(SUM($I74:J74)/SUM($I74:$L74))</f>
        <v>0</v>
      </c>
      <c r="P74" s="108">
        <f>$M74*(SUM($I74:K74)/SUM($I74:$L74))</f>
        <v>0</v>
      </c>
      <c r="Q74" s="108">
        <f>$M74*(SUM($I74:L74)/SUM($I74:$L74))</f>
        <v>0.1</v>
      </c>
      <c r="R74" s="431"/>
      <c r="V74" s="60">
        <f>$M74*SUM($R74:R74)/SUM($I74:$L74)</f>
        <v>0</v>
      </c>
      <c r="W74" s="60">
        <f>$M74*SUM($R74:S74)/SUM($I74:$L74)</f>
        <v>0</v>
      </c>
      <c r="X74" s="60">
        <f>$M74*SUM($R74:T74)/SUM($I74:$L74)</f>
        <v>0</v>
      </c>
      <c r="Y74" s="152">
        <f>$M74*SUM($R74:U74)/SUM($I74:$L74)</f>
        <v>0</v>
      </c>
      <c r="Z74" s="465"/>
    </row>
    <row r="75" spans="1:26" ht="51" x14ac:dyDescent="0.25">
      <c r="A75" s="232">
        <v>68</v>
      </c>
      <c r="B75" s="175" t="s">
        <v>415</v>
      </c>
      <c r="C75" s="217" t="s">
        <v>416</v>
      </c>
      <c r="D75" s="217" t="s">
        <v>417</v>
      </c>
      <c r="E75" s="319">
        <v>44593</v>
      </c>
      <c r="F75" s="215">
        <v>44895</v>
      </c>
      <c r="G75" s="303" t="s">
        <v>418</v>
      </c>
      <c r="H75" s="217" t="s">
        <v>419</v>
      </c>
      <c r="I75" s="230">
        <v>0</v>
      </c>
      <c r="J75" s="320">
        <v>0</v>
      </c>
      <c r="K75" s="320">
        <v>0</v>
      </c>
      <c r="L75" s="320">
        <v>1</v>
      </c>
      <c r="M75" s="314">
        <v>0.1</v>
      </c>
      <c r="N75" s="108">
        <f>$M75*(SUM($I75:I75)/SUM($I75:$L75))</f>
        <v>0</v>
      </c>
      <c r="O75" s="108">
        <f>$M75*(SUM($I75:J75)/SUM($I75:$L75))</f>
        <v>0</v>
      </c>
      <c r="P75" s="108">
        <f>$M75*(SUM($I75:K75)/SUM($I75:$L75))</f>
        <v>0</v>
      </c>
      <c r="Q75" s="108">
        <f>$M75*(SUM($I75:L75)/SUM($I75:$L75))</f>
        <v>0.1</v>
      </c>
      <c r="R75" s="430"/>
      <c r="V75" s="60">
        <f>$M75*SUM($R75:R75)/SUM($I75:$L75)</f>
        <v>0</v>
      </c>
      <c r="W75" s="60">
        <f>$M75*SUM($R75:S75)/SUM($I75:$L75)</f>
        <v>0</v>
      </c>
      <c r="X75" s="60">
        <f>$M75*SUM($R75:T75)/SUM($I75:$L75)</f>
        <v>0</v>
      </c>
      <c r="Y75" s="152">
        <f>$M75*SUM($R75:U75)/SUM($I75:$L75)</f>
        <v>0</v>
      </c>
      <c r="Z75" s="465"/>
    </row>
    <row r="76" spans="1:26" ht="76.5" x14ac:dyDescent="0.25">
      <c r="A76" s="232">
        <v>69</v>
      </c>
      <c r="B76" s="175" t="s">
        <v>420</v>
      </c>
      <c r="C76" s="321" t="s">
        <v>421</v>
      </c>
      <c r="D76" s="234" t="s">
        <v>422</v>
      </c>
      <c r="E76" s="322">
        <v>44593</v>
      </c>
      <c r="F76" s="283">
        <v>44712</v>
      </c>
      <c r="G76" s="336" t="s">
        <v>423</v>
      </c>
      <c r="H76" s="234" t="s">
        <v>424</v>
      </c>
      <c r="I76" s="284">
        <v>0</v>
      </c>
      <c r="J76" s="320">
        <v>6</v>
      </c>
      <c r="K76" s="340">
        <v>0</v>
      </c>
      <c r="L76" s="320">
        <v>0</v>
      </c>
      <c r="M76" s="323">
        <v>0.05</v>
      </c>
      <c r="N76" s="108">
        <f>$M76*(SUM($I76:I76)/SUM($I76:$L76))</f>
        <v>0</v>
      </c>
      <c r="O76" s="108">
        <f>$M76*(SUM($I76:J76)/SUM($I76:$L76))</f>
        <v>0.05</v>
      </c>
      <c r="P76" s="108">
        <f>$M76*(SUM($I76:K76)/SUM($I76:$L76))</f>
        <v>0.05</v>
      </c>
      <c r="Q76" s="108">
        <f>$M76*(SUM($I76:L76)/SUM($I76:$L76))</f>
        <v>0.05</v>
      </c>
      <c r="R76" s="59"/>
      <c r="V76" s="60">
        <f>$M76*SUM($R76:R76)/SUM($I76:$L76)</f>
        <v>0</v>
      </c>
      <c r="W76" s="60">
        <f>$M76*SUM($R76:S76)/SUM($I76:$L76)</f>
        <v>0</v>
      </c>
      <c r="X76" s="60">
        <f>$M76*SUM($R76:T76)/SUM($I76:$L76)</f>
        <v>0</v>
      </c>
      <c r="Y76" s="152">
        <f>$M76*SUM($R76:U76)/SUM($I76:$L76)</f>
        <v>0</v>
      </c>
      <c r="Z76" s="465"/>
    </row>
    <row r="77" spans="1:26" ht="51" x14ac:dyDescent="0.25">
      <c r="A77" s="456">
        <v>70</v>
      </c>
      <c r="B77" s="179" t="s">
        <v>425</v>
      </c>
      <c r="C77" s="245" t="s">
        <v>513</v>
      </c>
      <c r="D77" s="278" t="s">
        <v>289</v>
      </c>
      <c r="E77" s="324">
        <v>44621</v>
      </c>
      <c r="F77" s="247">
        <v>44895</v>
      </c>
      <c r="G77" s="278" t="s">
        <v>167</v>
      </c>
      <c r="H77" s="278" t="s">
        <v>168</v>
      </c>
      <c r="I77" s="309">
        <v>1</v>
      </c>
      <c r="J77" s="309">
        <v>1</v>
      </c>
      <c r="K77" s="309">
        <v>1</v>
      </c>
      <c r="L77" s="309">
        <v>0</v>
      </c>
      <c r="M77" s="325">
        <v>0.05</v>
      </c>
      <c r="N77" s="108">
        <f>$M77*(SUM($I77:I77)/SUM($I77:$L77))</f>
        <v>1.6666666666666666E-2</v>
      </c>
      <c r="O77" s="108">
        <f>$M77*(SUM($I77:J77)/SUM($I77:$L77))</f>
        <v>3.3333333333333333E-2</v>
      </c>
      <c r="P77" s="108">
        <f>$M77*(SUM($I77:K77)/SUM($I77:$L77))</f>
        <v>0.05</v>
      </c>
      <c r="Q77" s="108">
        <f>$M77*(SUM($I77:L77)/SUM($I77:$L77))</f>
        <v>0.05</v>
      </c>
      <c r="R77" s="457">
        <v>1</v>
      </c>
      <c r="V77" s="60">
        <f>$M77*SUM($R77:R77)/SUM($I77:$L77)</f>
        <v>1.6666666666666666E-2</v>
      </c>
      <c r="W77" s="60">
        <f>$M77*SUM($R77:S77)/SUM($I77:$L77)</f>
        <v>1.6666666666666666E-2</v>
      </c>
      <c r="X77" s="60">
        <f>$M77*SUM($R77:T77)/SUM($I77:$L77)</f>
        <v>1.6666666666666666E-2</v>
      </c>
      <c r="Y77" s="60">
        <f>$M77*SUM($R77:U77)/SUM($I77:$L77)</f>
        <v>1.6666666666666666E-2</v>
      </c>
      <c r="Z77" s="478" t="s">
        <v>786</v>
      </c>
    </row>
    <row r="78" spans="1:26" ht="15.75" thickBot="1" x14ac:dyDescent="0.3">
      <c r="A78" s="174"/>
      <c r="B78" s="181" t="s">
        <v>426</v>
      </c>
      <c r="C78" s="182"/>
      <c r="D78" s="182"/>
      <c r="E78" s="183"/>
      <c r="F78" s="183"/>
      <c r="G78" s="184"/>
      <c r="H78" s="184"/>
      <c r="I78" s="44"/>
      <c r="J78" s="44"/>
      <c r="K78" s="44"/>
      <c r="L78" s="44"/>
      <c r="M78" s="187">
        <f>SUM(M66:M77)</f>
        <v>1</v>
      </c>
      <c r="N78" s="41">
        <f>SUM(N66:N77)</f>
        <v>0.19999999999999998</v>
      </c>
      <c r="O78" s="41">
        <f t="shared" ref="O78:Q78" si="8">SUM(O66:O77)</f>
        <v>0.70000000000000007</v>
      </c>
      <c r="P78" s="41">
        <f t="shared" si="8"/>
        <v>0.77500000000000013</v>
      </c>
      <c r="Q78" s="41">
        <f t="shared" si="8"/>
        <v>1</v>
      </c>
      <c r="R78" s="151"/>
      <c r="S78" s="151"/>
      <c r="T78" s="151"/>
      <c r="U78" s="151"/>
      <c r="V78" s="151">
        <f>SUM(V66:V77)</f>
        <v>0.19999999999999998</v>
      </c>
      <c r="W78" s="151">
        <f t="shared" ref="W78:Y78" si="9">SUM(W66:W77)</f>
        <v>0.19999999999999998</v>
      </c>
      <c r="X78" s="151">
        <f t="shared" si="9"/>
        <v>0.19999999999999998</v>
      </c>
      <c r="Y78" s="151">
        <f t="shared" si="9"/>
        <v>0.19999999999999998</v>
      </c>
      <c r="Z78" s="465"/>
    </row>
    <row r="79" spans="1:26" ht="25.5" x14ac:dyDescent="0.25">
      <c r="A79" s="232">
        <v>71</v>
      </c>
      <c r="B79" s="180" t="s">
        <v>427</v>
      </c>
      <c r="C79" s="350" t="s">
        <v>428</v>
      </c>
      <c r="D79" s="350" t="s">
        <v>429</v>
      </c>
      <c r="E79" s="351">
        <v>44575</v>
      </c>
      <c r="F79" s="351">
        <v>44681</v>
      </c>
      <c r="G79" s="350" t="s">
        <v>430</v>
      </c>
      <c r="H79" s="350" t="s">
        <v>431</v>
      </c>
      <c r="I79" s="250">
        <v>0</v>
      </c>
      <c r="J79" s="250">
        <v>1</v>
      </c>
      <c r="K79" s="250">
        <v>0</v>
      </c>
      <c r="L79" s="250">
        <v>0</v>
      </c>
      <c r="M79" s="212">
        <v>0.1</v>
      </c>
      <c r="N79" s="108">
        <f>$M79*(SUM($I79:I79)/SUM($I79:$L79))</f>
        <v>0</v>
      </c>
      <c r="O79" s="108">
        <f>$M79*(SUM($I79:J79)/SUM($I79:$L79))</f>
        <v>0.1</v>
      </c>
      <c r="P79" s="108">
        <f>$M79*(SUM($I79:K79)/SUM($I79:$L79))</f>
        <v>0.1</v>
      </c>
      <c r="Q79" s="108">
        <f>$M79*(SUM($I79:L79)/SUM($I79:$L79))</f>
        <v>0.1</v>
      </c>
      <c r="R79" s="431"/>
      <c r="V79" s="60">
        <f>$M79*SUM($R79:R79)/SUM($I79:$L79)</f>
        <v>0</v>
      </c>
      <c r="W79" s="60">
        <f>$M79*SUM($R79:S79)/SUM($I79:$L79)</f>
        <v>0</v>
      </c>
      <c r="X79" s="60">
        <f>$M79*SUM($R79:T79)/SUM($I79:$L79)</f>
        <v>0</v>
      </c>
      <c r="Y79" s="152">
        <f>$M79*SUM($R79:U79)/SUM($I79:$L79)</f>
        <v>0</v>
      </c>
      <c r="Z79" s="465"/>
    </row>
    <row r="80" spans="1:26" ht="55.5" customHeight="1" x14ac:dyDescent="0.25">
      <c r="A80" s="232">
        <v>72</v>
      </c>
      <c r="B80" s="236" t="s">
        <v>435</v>
      </c>
      <c r="C80" s="245" t="s">
        <v>436</v>
      </c>
      <c r="D80" s="245" t="s">
        <v>437</v>
      </c>
      <c r="E80" s="246">
        <v>44564</v>
      </c>
      <c r="F80" s="246">
        <v>44651</v>
      </c>
      <c r="G80" s="245" t="s">
        <v>438</v>
      </c>
      <c r="H80" s="245" t="s">
        <v>439</v>
      </c>
      <c r="I80" s="248">
        <v>1</v>
      </c>
      <c r="J80" s="248">
        <v>0</v>
      </c>
      <c r="K80" s="248">
        <v>0</v>
      </c>
      <c r="L80" s="248">
        <v>0</v>
      </c>
      <c r="M80" s="222">
        <v>0.1</v>
      </c>
      <c r="N80" s="108">
        <f>$M80*(SUM($I80:I80)/SUM($I80:$L80))</f>
        <v>0.1</v>
      </c>
      <c r="O80" s="108">
        <f>$M80*(SUM($I80:J80)/SUM($I80:$L80))</f>
        <v>0.1</v>
      </c>
      <c r="P80" s="108">
        <f>$M80*(SUM($I80:K80)/SUM($I80:$L80))</f>
        <v>0.1</v>
      </c>
      <c r="Q80" s="108">
        <f>$M80*(SUM($I80:L80)/SUM($I80:$L80))</f>
        <v>0.1</v>
      </c>
      <c r="R80" s="457">
        <v>1</v>
      </c>
      <c r="V80" s="60">
        <f>$M80*SUM($R80:R80)/SUM($I80:$L80)</f>
        <v>0.1</v>
      </c>
      <c r="W80" s="60">
        <f>$M80*SUM($R80:S80)/SUM($I80:$L80)</f>
        <v>0.1</v>
      </c>
      <c r="X80" s="60">
        <f>$M80*SUM($R80:T80)/SUM($I80:$L80)</f>
        <v>0.1</v>
      </c>
      <c r="Y80" s="152">
        <f>$M80*SUM($R80:U80)/SUM($I80:$L80)</f>
        <v>0.1</v>
      </c>
      <c r="Z80" s="463" t="s">
        <v>763</v>
      </c>
    </row>
    <row r="81" spans="1:26" ht="51" x14ac:dyDescent="0.25">
      <c r="A81" s="232">
        <v>73</v>
      </c>
      <c r="B81" s="236" t="s">
        <v>440</v>
      </c>
      <c r="C81" s="245" t="s">
        <v>441</v>
      </c>
      <c r="D81" s="245" t="s">
        <v>442</v>
      </c>
      <c r="E81" s="343">
        <v>44564</v>
      </c>
      <c r="F81" s="343">
        <v>44926</v>
      </c>
      <c r="G81" s="245" t="s">
        <v>443</v>
      </c>
      <c r="H81" s="344" t="s">
        <v>444</v>
      </c>
      <c r="I81" s="299">
        <v>0</v>
      </c>
      <c r="J81" s="248">
        <v>1</v>
      </c>
      <c r="K81" s="248">
        <v>0</v>
      </c>
      <c r="L81" s="248">
        <v>1</v>
      </c>
      <c r="M81" s="222">
        <v>0.05</v>
      </c>
      <c r="N81" s="108">
        <f>$M81*(SUM($I81:I81)/SUM($I81:$L81))</f>
        <v>0</v>
      </c>
      <c r="O81" s="108">
        <f>$M81*(SUM($I81:J81)/SUM($I81:$L81))</f>
        <v>2.5000000000000001E-2</v>
      </c>
      <c r="P81" s="108">
        <f>$M81*(SUM($I81:K81)/SUM($I81:$L81))</f>
        <v>2.5000000000000001E-2</v>
      </c>
      <c r="Q81" s="108">
        <f>$M81*(SUM($I81:L81)/SUM($I81:$L81))</f>
        <v>0.05</v>
      </c>
      <c r="R81" s="431"/>
      <c r="V81" s="60">
        <f>$M81*SUM($R81:R81)/SUM($I81:$L81)</f>
        <v>0</v>
      </c>
      <c r="W81" s="60">
        <f>$M81*SUM($R81:S81)/SUM($I81:$L81)</f>
        <v>0</v>
      </c>
      <c r="X81" s="60">
        <f>$M81*SUM($R81:T81)/SUM($I81:$L81)</f>
        <v>0</v>
      </c>
      <c r="Y81" s="152">
        <f>$M81*SUM($R81:U81)/SUM($I81:$L81)</f>
        <v>0</v>
      </c>
      <c r="Z81" s="465"/>
    </row>
    <row r="82" spans="1:26" ht="76.5" x14ac:dyDescent="0.25">
      <c r="A82" s="232">
        <v>74</v>
      </c>
      <c r="B82" s="236" t="s">
        <v>445</v>
      </c>
      <c r="C82" s="245" t="s">
        <v>446</v>
      </c>
      <c r="D82" s="245" t="s">
        <v>447</v>
      </c>
      <c r="E82" s="246">
        <v>44593</v>
      </c>
      <c r="F82" s="246">
        <v>44651</v>
      </c>
      <c r="G82" s="245" t="s">
        <v>448</v>
      </c>
      <c r="H82" s="245" t="s">
        <v>449</v>
      </c>
      <c r="I82" s="248">
        <v>1</v>
      </c>
      <c r="J82" s="248">
        <v>0</v>
      </c>
      <c r="K82" s="248">
        <v>0</v>
      </c>
      <c r="L82" s="248">
        <v>0</v>
      </c>
      <c r="M82" s="222">
        <v>0.1</v>
      </c>
      <c r="N82" s="108">
        <f>$M82*(SUM($I82:I82)/SUM($I82:$L82))</f>
        <v>0.1</v>
      </c>
      <c r="O82" s="108">
        <f>$M82*(SUM($I82:J82)/SUM($I82:$L82))</f>
        <v>0.1</v>
      </c>
      <c r="P82" s="108">
        <f>$M82*(SUM($I82:K82)/SUM($I82:$L82))</f>
        <v>0.1</v>
      </c>
      <c r="Q82" s="108">
        <f>$M82*(SUM($I82:L82)/SUM($I82:$L82))</f>
        <v>0.1</v>
      </c>
      <c r="R82" s="457">
        <v>1</v>
      </c>
      <c r="V82" s="60">
        <f>$M82*SUM($R82:R82)/SUM($I82:$L82)</f>
        <v>0.1</v>
      </c>
      <c r="W82" s="60">
        <f>$M82*SUM($R82:S82)/SUM($I82:$L82)</f>
        <v>0.1</v>
      </c>
      <c r="X82" s="60">
        <f>$M82*SUM($R82:T82)/SUM($I82:$L82)</f>
        <v>0.1</v>
      </c>
      <c r="Y82" s="152">
        <f>$M82*SUM($R82:U82)/SUM($I82:$L82)</f>
        <v>0.1</v>
      </c>
      <c r="Z82" s="463" t="s">
        <v>762</v>
      </c>
    </row>
    <row r="83" spans="1:26" ht="51" x14ac:dyDescent="0.25">
      <c r="A83" s="232">
        <v>75</v>
      </c>
      <c r="B83" s="236" t="s">
        <v>453</v>
      </c>
      <c r="C83" s="245" t="s">
        <v>147</v>
      </c>
      <c r="D83" s="245" t="s">
        <v>454</v>
      </c>
      <c r="E83" s="246">
        <v>44564</v>
      </c>
      <c r="F83" s="246">
        <v>44620</v>
      </c>
      <c r="G83" s="245" t="s">
        <v>455</v>
      </c>
      <c r="H83" s="245" t="s">
        <v>456</v>
      </c>
      <c r="I83" s="248">
        <v>1</v>
      </c>
      <c r="J83" s="248">
        <v>0</v>
      </c>
      <c r="K83" s="248">
        <v>0</v>
      </c>
      <c r="L83" s="248">
        <v>0</v>
      </c>
      <c r="M83" s="222">
        <v>0.05</v>
      </c>
      <c r="N83" s="108">
        <f>$M83*(SUM($I83:I83)/SUM($I83:$L83))</f>
        <v>0.05</v>
      </c>
      <c r="O83" s="108">
        <f>$M83*(SUM($I83:J83)/SUM($I83:$L83))</f>
        <v>0.05</v>
      </c>
      <c r="P83" s="108">
        <f>$M83*(SUM($I83:K83)/SUM($I83:$L83))</f>
        <v>0.05</v>
      </c>
      <c r="Q83" s="108">
        <f>$M83*(SUM($I83:L83)/SUM($I83:$L83))</f>
        <v>0.05</v>
      </c>
      <c r="R83" s="458">
        <v>1</v>
      </c>
      <c r="V83" s="60">
        <f>$M83*SUM($R83:R83)/SUM($I83:$L83)</f>
        <v>0.05</v>
      </c>
      <c r="W83" s="60">
        <f>$M83*SUM($R83:S83)/SUM($I83:$L83)</f>
        <v>0.05</v>
      </c>
      <c r="X83" s="60">
        <f>$M83*SUM($R83:T83)/SUM($I83:$L83)</f>
        <v>0.05</v>
      </c>
      <c r="Y83" s="152">
        <f>$M83*SUM($R83:U83)/SUM($I83:$L83)</f>
        <v>0.05</v>
      </c>
      <c r="Z83" s="463" t="s">
        <v>764</v>
      </c>
    </row>
    <row r="84" spans="1:26" ht="76.5" x14ac:dyDescent="0.25">
      <c r="A84" s="232">
        <v>76</v>
      </c>
      <c r="B84" s="236" t="s">
        <v>457</v>
      </c>
      <c r="C84" s="245" t="s">
        <v>446</v>
      </c>
      <c r="D84" s="245" t="s">
        <v>458</v>
      </c>
      <c r="E84" s="246">
        <v>44593</v>
      </c>
      <c r="F84" s="246">
        <v>44742</v>
      </c>
      <c r="G84" s="245" t="s">
        <v>448</v>
      </c>
      <c r="H84" s="245" t="s">
        <v>459</v>
      </c>
      <c r="I84" s="248">
        <v>0</v>
      </c>
      <c r="J84" s="248">
        <v>1</v>
      </c>
      <c r="K84" s="248">
        <v>0</v>
      </c>
      <c r="L84" s="248">
        <v>0</v>
      </c>
      <c r="M84" s="222">
        <v>0.05</v>
      </c>
      <c r="N84" s="108">
        <f>$M84*(SUM($I84:I84)/SUM($I84:$L84))</f>
        <v>0</v>
      </c>
      <c r="O84" s="108">
        <f>$M84*(SUM($I84:J84)/SUM($I84:$L84))</f>
        <v>0.05</v>
      </c>
      <c r="P84" s="108">
        <f>$M84*(SUM($I84:K84)/SUM($I84:$L84))</f>
        <v>0.05</v>
      </c>
      <c r="Q84" s="108">
        <f>$M84*(SUM($I84:L84)/SUM($I84:$L84))</f>
        <v>0.05</v>
      </c>
      <c r="R84" s="59"/>
      <c r="V84" s="60">
        <f>$M84*SUM($R84:R84)/SUM($I84:$L84)</f>
        <v>0</v>
      </c>
      <c r="W84" s="60">
        <f>$M84*SUM($R84:S84)/SUM($I84:$L84)</f>
        <v>0</v>
      </c>
      <c r="X84" s="60">
        <f>$M84*SUM($R84:T84)/SUM($I84:$L84)</f>
        <v>0</v>
      </c>
      <c r="Y84" s="152">
        <f>$M84*SUM($R84:U84)/SUM($I84:$L84)</f>
        <v>0</v>
      </c>
      <c r="Z84" s="465"/>
    </row>
    <row r="85" spans="1:26" ht="51" x14ac:dyDescent="0.25">
      <c r="A85" s="232">
        <v>77</v>
      </c>
      <c r="B85" s="236" t="s">
        <v>460</v>
      </c>
      <c r="C85" s="245" t="s">
        <v>461</v>
      </c>
      <c r="D85" s="245" t="s">
        <v>462</v>
      </c>
      <c r="E85" s="246">
        <v>44594</v>
      </c>
      <c r="F85" s="246">
        <v>44712</v>
      </c>
      <c r="G85" s="245" t="s">
        <v>463</v>
      </c>
      <c r="H85" s="245" t="s">
        <v>464</v>
      </c>
      <c r="I85" s="248">
        <v>0</v>
      </c>
      <c r="J85" s="248">
        <v>1</v>
      </c>
      <c r="K85" s="248">
        <v>0</v>
      </c>
      <c r="L85" s="248">
        <v>0</v>
      </c>
      <c r="M85" s="222">
        <v>0.05</v>
      </c>
      <c r="N85" s="108">
        <f>$M85*(SUM($I85:I85)/SUM($I85:$L85))</f>
        <v>0</v>
      </c>
      <c r="O85" s="108">
        <f>$M85*(SUM($I85:J85)/SUM($I85:$L85))</f>
        <v>0.05</v>
      </c>
      <c r="P85" s="108">
        <f>$M85*(SUM($I85:K85)/SUM($I85:$L85))</f>
        <v>0.05</v>
      </c>
      <c r="Q85" s="108">
        <f>$M85*(SUM($I85:L85)/SUM($I85:$L85))</f>
        <v>0.05</v>
      </c>
      <c r="R85" s="431"/>
      <c r="V85" s="60">
        <f>$M85*SUM($R85:R85)/SUM($I85:$L85)</f>
        <v>0</v>
      </c>
      <c r="W85" s="60">
        <f>$M85*SUM($R85:S85)/SUM($I85:$L85)</f>
        <v>0</v>
      </c>
      <c r="X85" s="60">
        <f>$M85*SUM($R85:T85)/SUM($I85:$L85)</f>
        <v>0</v>
      </c>
      <c r="Y85" s="152">
        <f>$M85*SUM($R85:U85)/SUM($I85:$L85)</f>
        <v>0</v>
      </c>
      <c r="Z85" s="465"/>
    </row>
    <row r="86" spans="1:26" ht="38.25" x14ac:dyDescent="0.25">
      <c r="A86" s="232">
        <v>78</v>
      </c>
      <c r="B86" s="236" t="s">
        <v>467</v>
      </c>
      <c r="C86" s="245" t="s">
        <v>468</v>
      </c>
      <c r="D86" s="245" t="s">
        <v>469</v>
      </c>
      <c r="E86" s="324">
        <v>44696</v>
      </c>
      <c r="F86" s="324">
        <v>44742</v>
      </c>
      <c r="G86" s="278" t="s">
        <v>470</v>
      </c>
      <c r="H86" s="278" t="s">
        <v>471</v>
      </c>
      <c r="I86" s="309">
        <v>0</v>
      </c>
      <c r="J86" s="309">
        <v>1</v>
      </c>
      <c r="K86" s="309">
        <v>0</v>
      </c>
      <c r="L86" s="309">
        <v>0</v>
      </c>
      <c r="M86" s="222">
        <v>0.1</v>
      </c>
      <c r="N86" s="108">
        <f>$M86*(SUM($I86:I86)/SUM($I86:$L86))</f>
        <v>0</v>
      </c>
      <c r="O86" s="108">
        <f>$M86*(SUM($I86:J86)/SUM($I86:$L86))</f>
        <v>0.1</v>
      </c>
      <c r="P86" s="108">
        <f>$M86*(SUM($I86:K86)/SUM($I86:$L86))</f>
        <v>0.1</v>
      </c>
      <c r="Q86" s="108">
        <f>$M86*(SUM($I86:L86)/SUM($I86:$L86))</f>
        <v>0.1</v>
      </c>
      <c r="R86" s="430"/>
      <c r="V86" s="60">
        <f>$M86*SUM($R86:R86)/SUM($I86:$L86)</f>
        <v>0</v>
      </c>
      <c r="W86" s="60">
        <f>$M86*SUM($R86:S86)/SUM($I86:$L86)</f>
        <v>0</v>
      </c>
      <c r="X86" s="60">
        <f>$M86*SUM($R86:T86)/SUM($I86:$L86)</f>
        <v>0</v>
      </c>
      <c r="Y86" s="152">
        <f>$M86*SUM($R86:U86)/SUM($I86:$L86)</f>
        <v>0</v>
      </c>
      <c r="Z86" s="465"/>
    </row>
    <row r="87" spans="1:26" ht="178.5" x14ac:dyDescent="0.25">
      <c r="A87" s="232">
        <v>79</v>
      </c>
      <c r="B87" s="236" t="s">
        <v>472</v>
      </c>
      <c r="C87" s="346" t="s">
        <v>473</v>
      </c>
      <c r="D87" s="346" t="s">
        <v>474</v>
      </c>
      <c r="E87" s="215">
        <v>44593</v>
      </c>
      <c r="F87" s="347">
        <v>44926</v>
      </c>
      <c r="G87" s="217" t="s">
        <v>475</v>
      </c>
      <c r="H87" s="303" t="s">
        <v>476</v>
      </c>
      <c r="I87" s="486">
        <v>3</v>
      </c>
      <c r="J87" s="274">
        <v>3</v>
      </c>
      <c r="K87" s="274">
        <v>3</v>
      </c>
      <c r="L87" s="348">
        <v>4</v>
      </c>
      <c r="M87" s="222">
        <v>0.1</v>
      </c>
      <c r="N87" s="108">
        <f>$M87*(SUM($I87:I87)/SUM($I87:$L87))</f>
        <v>2.3076923076923078E-2</v>
      </c>
      <c r="O87" s="108">
        <f>$M87*(SUM($I87:J87)/SUM($I87:$L87))</f>
        <v>4.6153846153846156E-2</v>
      </c>
      <c r="P87" s="108">
        <f>$M87*(SUM($I87:K87)/SUM($I87:$L87))</f>
        <v>6.9230769230769235E-2</v>
      </c>
      <c r="Q87" s="108">
        <f>$M87*(SUM($I87:L87)/SUM($I87:$L87))</f>
        <v>0.1</v>
      </c>
      <c r="R87" s="457">
        <v>3</v>
      </c>
      <c r="V87" s="60">
        <f>$M87*SUM($R87:R87)/SUM($I87:$L87)</f>
        <v>2.3076923076923082E-2</v>
      </c>
      <c r="W87" s="60">
        <f>$M87*SUM($R87:S87)/SUM($I87:$L87)</f>
        <v>2.3076923076923082E-2</v>
      </c>
      <c r="X87" s="60">
        <f>$M87*SUM($R87:T87)/SUM($I87:$L87)</f>
        <v>2.3076923076923082E-2</v>
      </c>
      <c r="Y87" s="152">
        <f>$M87*SUM($R87:U87)/SUM($I87:$L87)</f>
        <v>2.3076923076923082E-2</v>
      </c>
      <c r="Z87" s="463" t="s">
        <v>475</v>
      </c>
    </row>
    <row r="88" spans="1:26" ht="51" x14ac:dyDescent="0.25">
      <c r="A88" s="232">
        <v>80</v>
      </c>
      <c r="B88" s="236" t="s">
        <v>480</v>
      </c>
      <c r="C88" s="341" t="s">
        <v>481</v>
      </c>
      <c r="D88" s="341" t="s">
        <v>514</v>
      </c>
      <c r="E88" s="342">
        <v>44593</v>
      </c>
      <c r="F88" s="342" t="s">
        <v>515</v>
      </c>
      <c r="G88" s="341" t="s">
        <v>491</v>
      </c>
      <c r="H88" s="341" t="s">
        <v>484</v>
      </c>
      <c r="I88" s="410">
        <v>0.25</v>
      </c>
      <c r="J88" s="410">
        <v>0.25</v>
      </c>
      <c r="K88" s="410">
        <v>0.5</v>
      </c>
      <c r="L88" s="287">
        <v>0</v>
      </c>
      <c r="M88" s="222">
        <v>0.1</v>
      </c>
      <c r="N88" s="108">
        <f>$M88*(SUM($I88:I88)/SUM($I88:$L88))</f>
        <v>2.5000000000000001E-2</v>
      </c>
      <c r="O88" s="108">
        <f>$M88*(SUM($I88:J88)/SUM($I88:$L88))</f>
        <v>0.05</v>
      </c>
      <c r="P88" s="108">
        <f>$M88*(SUM($I88:K88)/SUM($I88:$L88))</f>
        <v>0.1</v>
      </c>
      <c r="Q88" s="108">
        <f>$M88*(SUM($I88:L88)/SUM($I88:$L88))</f>
        <v>0.1</v>
      </c>
      <c r="R88" s="467">
        <v>0</v>
      </c>
      <c r="V88" s="60">
        <f>$M88*SUM($R88:R88)/SUM($I88:$L88)</f>
        <v>0</v>
      </c>
      <c r="W88" s="60">
        <f>$M88*SUM($R88:S88)/SUM($I88:$L88)</f>
        <v>0</v>
      </c>
      <c r="X88" s="60">
        <f>$M88*SUM($R88:T88)/SUM($I88:$L88)</f>
        <v>0</v>
      </c>
      <c r="Y88" s="152">
        <f>$M88*SUM($R88:U88)/SUM($I88:$L88)</f>
        <v>0</v>
      </c>
      <c r="Z88" s="468" t="s">
        <v>765</v>
      </c>
    </row>
    <row r="89" spans="1:26" ht="51" x14ac:dyDescent="0.25">
      <c r="A89" s="232">
        <v>81</v>
      </c>
      <c r="B89" s="236" t="s">
        <v>488</v>
      </c>
      <c r="C89" s="245" t="s">
        <v>489</v>
      </c>
      <c r="D89" s="245" t="s">
        <v>490</v>
      </c>
      <c r="E89" s="342">
        <v>44593</v>
      </c>
      <c r="F89" s="342">
        <v>44895</v>
      </c>
      <c r="G89" s="341" t="s">
        <v>483</v>
      </c>
      <c r="H89" s="341" t="s">
        <v>484</v>
      </c>
      <c r="I89" s="410">
        <v>0</v>
      </c>
      <c r="J89" s="410">
        <v>0.5</v>
      </c>
      <c r="K89" s="410">
        <v>0.5</v>
      </c>
      <c r="L89" s="410">
        <v>0</v>
      </c>
      <c r="M89" s="222">
        <v>0.1</v>
      </c>
      <c r="N89" s="108">
        <f>$M89*(SUM($I89:I89)/SUM($I89:$L89))</f>
        <v>0</v>
      </c>
      <c r="O89" s="108">
        <f>$M89*(SUM($I89:J89)/SUM($I89:$L89))</f>
        <v>0.05</v>
      </c>
      <c r="P89" s="108">
        <f>$M89*(SUM($I89:K89)/SUM($I89:$L89))</f>
        <v>0.1</v>
      </c>
      <c r="Q89" s="108">
        <f>$M89*(SUM($I89:L89)/SUM($I89:$L89))</f>
        <v>0.1</v>
      </c>
      <c r="R89" s="430"/>
      <c r="V89" s="60">
        <f>$M89*SUM($R89:R89)/SUM($I89:$L89)</f>
        <v>0</v>
      </c>
      <c r="W89" s="60">
        <f>$M89*SUM($R89:S89)/SUM($I89:$L89)</f>
        <v>0</v>
      </c>
      <c r="X89" s="60">
        <f>$M89*SUM($R89:T89)/SUM($I89:$L89)</f>
        <v>0</v>
      </c>
      <c r="Y89" s="152">
        <f>$M89*SUM($R89:U89)/SUM($I89:$L89)</f>
        <v>0</v>
      </c>
      <c r="Z89" s="465"/>
    </row>
    <row r="90" spans="1:26" ht="89.25" x14ac:dyDescent="0.25">
      <c r="A90" s="232">
        <v>82</v>
      </c>
      <c r="B90" s="236" t="s">
        <v>492</v>
      </c>
      <c r="C90" s="217" t="s">
        <v>493</v>
      </c>
      <c r="D90" s="217" t="s">
        <v>160</v>
      </c>
      <c r="E90" s="215">
        <v>44593</v>
      </c>
      <c r="F90" s="349">
        <v>44712</v>
      </c>
      <c r="G90" s="217" t="s">
        <v>161</v>
      </c>
      <c r="H90" s="217" t="s">
        <v>162</v>
      </c>
      <c r="I90" s="248">
        <v>0</v>
      </c>
      <c r="J90" s="231">
        <v>1</v>
      </c>
      <c r="K90" s="231">
        <v>0</v>
      </c>
      <c r="L90" s="231">
        <v>0</v>
      </c>
      <c r="M90" s="222">
        <v>0.05</v>
      </c>
      <c r="N90" s="108">
        <f>$M90*(SUM($I90:I90)/SUM($I90:$L90))</f>
        <v>0</v>
      </c>
      <c r="O90" s="108">
        <f>$M90*(SUM($I90:J90)/SUM($I90:$L90))</f>
        <v>0.05</v>
      </c>
      <c r="P90" s="108">
        <f>$M90*(SUM($I90:K90)/SUM($I90:$L90))</f>
        <v>0.05</v>
      </c>
      <c r="Q90" s="108">
        <f>$M90*(SUM($I90:L90)/SUM($I90:$L90))</f>
        <v>0.05</v>
      </c>
      <c r="R90" s="59"/>
      <c r="V90" s="60">
        <f>$M90*SUM($R90:R90)/SUM($I90:$L90)</f>
        <v>0</v>
      </c>
      <c r="W90" s="60">
        <f>$M90*SUM($R90:S90)/SUM($I90:$L90)</f>
        <v>0</v>
      </c>
      <c r="X90" s="60">
        <f>$M90*SUM($R90:T90)/SUM($I90:$L90)</f>
        <v>0</v>
      </c>
      <c r="Y90" s="60">
        <f>$M90*SUM($R90:U90)/SUM($I90:$L90)</f>
        <v>0</v>
      </c>
      <c r="Z90" s="465"/>
    </row>
    <row r="91" spans="1:26" ht="168.75" customHeight="1" x14ac:dyDescent="0.25">
      <c r="A91" s="232">
        <v>83</v>
      </c>
      <c r="B91" s="236" t="s">
        <v>496</v>
      </c>
      <c r="C91" s="245" t="s">
        <v>165</v>
      </c>
      <c r="D91" s="278" t="s">
        <v>289</v>
      </c>
      <c r="E91" s="324">
        <v>44621</v>
      </c>
      <c r="F91" s="247">
        <v>44895</v>
      </c>
      <c r="G91" s="278" t="s">
        <v>167</v>
      </c>
      <c r="H91" s="278" t="s">
        <v>168</v>
      </c>
      <c r="I91" s="309">
        <v>1</v>
      </c>
      <c r="J91" s="309">
        <v>1</v>
      </c>
      <c r="K91" s="309">
        <v>1</v>
      </c>
      <c r="L91" s="309">
        <v>0</v>
      </c>
      <c r="M91" s="325">
        <v>0.05</v>
      </c>
      <c r="N91" s="108">
        <f>$M91*(SUM($I91:I91)/SUM($I91:$L91))</f>
        <v>1.6666666666666666E-2</v>
      </c>
      <c r="O91" s="108">
        <f>$M91*(SUM($I91:J91)/SUM($I91:$L91))</f>
        <v>3.3333333333333333E-2</v>
      </c>
      <c r="P91" s="108">
        <f>$M91*(SUM($I91:K91)/SUM($I91:$L91))</f>
        <v>0.05</v>
      </c>
      <c r="Q91" s="108">
        <f>$M91*(SUM($I91:L91)/SUM($I91:$L91))</f>
        <v>0.05</v>
      </c>
      <c r="R91" s="458">
        <v>1</v>
      </c>
      <c r="V91" s="60">
        <f>$M91*SUM($R91:R91)/SUM($I91:$L91)</f>
        <v>1.6666666666666666E-2</v>
      </c>
      <c r="W91" s="60">
        <f>$M91*SUM($R91:S91)/SUM($I91:$L91)</f>
        <v>1.6666666666666666E-2</v>
      </c>
      <c r="X91" s="60">
        <f>$M91*SUM($R91:T91)/SUM($I91:$L91)</f>
        <v>1.6666666666666666E-2</v>
      </c>
      <c r="Y91" s="60">
        <f>$M91*SUM($R91:U91)/SUM($I91:$L91)</f>
        <v>1.6666666666666666E-2</v>
      </c>
      <c r="Z91" s="463" t="s">
        <v>766</v>
      </c>
    </row>
    <row r="92" spans="1:26" ht="15.75" thickBot="1" x14ac:dyDescent="0.3">
      <c r="A92" s="174"/>
      <c r="B92" s="181" t="s">
        <v>169</v>
      </c>
      <c r="C92" s="182"/>
      <c r="D92" s="182"/>
      <c r="E92" s="183"/>
      <c r="F92" s="183"/>
      <c r="G92" s="184"/>
      <c r="H92" s="184"/>
      <c r="I92" s="44"/>
      <c r="J92" s="44"/>
      <c r="K92" s="44"/>
      <c r="L92" s="44"/>
      <c r="M92" s="187">
        <f>SUM(M79:M91)</f>
        <v>1</v>
      </c>
      <c r="N92" s="43">
        <f>SUM(N79:N91)</f>
        <v>0.31474358974358979</v>
      </c>
      <c r="O92" s="43">
        <f t="shared" ref="O92:Q92" si="10">SUM(O79:O91)</f>
        <v>0.80448717948717963</v>
      </c>
      <c r="P92" s="43">
        <f t="shared" si="10"/>
        <v>0.94423076923076921</v>
      </c>
      <c r="Q92" s="43">
        <f t="shared" si="10"/>
        <v>1</v>
      </c>
      <c r="R92" s="43"/>
      <c r="S92" s="43"/>
      <c r="T92" s="43"/>
      <c r="U92" s="43"/>
      <c r="V92" s="43">
        <f>SUM(V79:V91)</f>
        <v>0.28974358974358977</v>
      </c>
      <c r="W92" s="43">
        <f t="shared" ref="W92:Y92" si="11">SUM(W79:W91)</f>
        <v>0.28974358974358977</v>
      </c>
      <c r="X92" s="43">
        <f t="shared" si="11"/>
        <v>0.28974358974358977</v>
      </c>
      <c r="Y92" s="43">
        <f t="shared" si="11"/>
        <v>0.28974358974358977</v>
      </c>
      <c r="Z92" s="466"/>
    </row>
  </sheetData>
  <sheetProtection algorithmName="SHA-512" hashValue="uBZhn2m7TKek7QXcf1+5+dd1SXCreLwcgLSTlNAUk1ZuuWueZYmw+LoLpWRexGYt39gzOKltBEIcKaHf40d75Q==" saltValue="CsbXuP8GcKVVRje6ErNFdA==" spinCount="100000" sheet="1" objects="1" scenarios="1"/>
  <mergeCells count="7">
    <mergeCell ref="C1:Y1"/>
    <mergeCell ref="A1:B1"/>
    <mergeCell ref="R2:Z2"/>
    <mergeCell ref="A2:A3"/>
    <mergeCell ref="B2:D2"/>
    <mergeCell ref="E2:F2"/>
    <mergeCell ref="G2:M2"/>
  </mergeCells>
  <phoneticPr fontId="15" type="noConversion"/>
  <hyperlinks>
    <hyperlink ref="Z22" r:id="rId1" xr:uid="{659A9259-08E4-449F-AFEB-9809E387DD2E}"/>
    <hyperlink ref="Z23" r:id="rId2" xr:uid="{76C8DB39-0E0F-4126-A5B5-AFB9B69694B7}"/>
    <hyperlink ref="Z30" r:id="rId3" xr:uid="{40675104-140A-47EB-993B-72C7D0092A36}"/>
    <hyperlink ref="Z47" r:id="rId4" xr:uid="{4D7E68DB-9CAB-495E-9009-E4B728502A32}"/>
    <hyperlink ref="Z52" r:id="rId5" xr:uid="{AE07A605-AA4D-400E-B12D-8CB6998763F7}"/>
    <hyperlink ref="Z54" r:id="rId6" xr:uid="{F28A12F7-AFB9-4378-B582-5B231AECA520}"/>
    <hyperlink ref="Z55" r:id="rId7" xr:uid="{3E9991F7-E04E-4862-BD0E-DF9772FDD84B}"/>
    <hyperlink ref="Z56" r:id="rId8" xr:uid="{3E2BC8F4-BBDA-49EF-8D15-2438D97EC7BF}"/>
    <hyperlink ref="Z64" r:id="rId9" xr:uid="{FB87335C-3488-4C16-9178-EB2712E34F31}"/>
    <hyperlink ref="Z69" r:id="rId10" xr:uid="{BC6FAEE6-3632-4B0D-A78E-84E8F6B928B0}"/>
    <hyperlink ref="Z70" r:id="rId11" xr:uid="{9C43FC62-920E-4F00-90EC-773165824C43}"/>
    <hyperlink ref="Z82" r:id="rId12" xr:uid="{2DFFB5A3-DD82-4474-94CB-50802678944A}"/>
    <hyperlink ref="Z80" r:id="rId13" xr:uid="{ACDC762C-4B12-43CF-9932-0A9F48B52E93}"/>
    <hyperlink ref="Z83" r:id="rId14" xr:uid="{A2EEED14-23BD-4F56-8071-E52AAD0791A3}"/>
    <hyperlink ref="Z87" r:id="rId15" xr:uid="{9E1593EC-72E2-48E0-A832-8EC433E56E4C}"/>
    <hyperlink ref="Z91" r:id="rId16" xr:uid="{E460A6BA-0D2F-4E8E-906E-E21651B56A79}"/>
    <hyperlink ref="Z12" r:id="rId17" xr:uid="{13255E4B-CCD3-4F01-93D9-E2DEAB255035}"/>
    <hyperlink ref="Z13" r:id="rId18" xr:uid="{E850D310-E4F4-4911-B3AC-51A7C2FA03CE}"/>
    <hyperlink ref="Z35" r:id="rId19" xr:uid="{C7AF229B-B58F-4B82-BC80-3DBA6692A27C}"/>
    <hyperlink ref="Z36" r:id="rId20" xr:uid="{FDF7D894-47FB-482F-9E31-B6DDB68FC092}"/>
    <hyperlink ref="Z38" r:id="rId21" xr:uid="{D3DEC173-5557-4E0B-8F25-C0328EBD5325}"/>
    <hyperlink ref="Z39" r:id="rId22" xr:uid="{9B9236C2-EF55-4EB8-883E-D79735562D76}"/>
    <hyperlink ref="Z40" r:id="rId23" xr:uid="{56936D46-8DF5-41AD-9C1D-2B8DF4FA821D}"/>
    <hyperlink ref="Z43" r:id="rId24" xr:uid="{C17FAAB8-BCA6-42DE-BC77-7F54FB1A0870}"/>
    <hyperlink ref="Z21" r:id="rId25" xr:uid="{B1B60B86-C71C-4DC3-B21A-14CF6197B334}"/>
    <hyperlink ref="Z49" r:id="rId26" xr:uid="{615091D5-6323-4413-B5E0-4DD03651F808}"/>
    <hyperlink ref="Z16" r:id="rId27" xr:uid="{5C5FF8B7-32BA-4793-953A-929E59529703}"/>
    <hyperlink ref="Z37" r:id="rId28" xr:uid="{5BA569CB-08A4-4CDF-82C4-8E939D471B8A}"/>
    <hyperlink ref="Z33" r:id="rId29" xr:uid="{8C564601-A164-402D-AC86-1CA07887CEFF}"/>
    <hyperlink ref="Z45" r:id="rId30" xr:uid="{39B8F33A-F897-4A4D-BFB3-4DBEEDDE70FA}"/>
    <hyperlink ref="Z77" r:id="rId31" xr:uid="{37A8A7B3-D3AD-4346-BB50-AAFB0E372E54}"/>
    <hyperlink ref="Z67" r:id="rId32" xr:uid="{CAAF68B2-8BEF-46B8-BFF0-E12EB9831144}"/>
    <hyperlink ref="Z68" r:id="rId33" xr:uid="{A35458FA-9402-4CBA-A483-224041B3B647}"/>
  </hyperlinks>
  <pageMargins left="0.7" right="0.7" top="0.75" bottom="0.75" header="0.3" footer="0.3"/>
  <pageSetup paperSize="9" orientation="portrait" r:id="rId34"/>
  <drawing r:id="rId3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tabColor rgb="FF7030A0"/>
  </sheetPr>
  <dimension ref="A1:T125"/>
  <sheetViews>
    <sheetView tabSelected="1" zoomScaleNormal="100" workbookViewId="0">
      <pane ySplit="4" topLeftCell="A5" activePane="bottomLeft" state="frozen"/>
      <selection activeCell="D12" sqref="D12"/>
      <selection pane="bottomLeft" activeCell="D12" sqref="D12"/>
    </sheetView>
  </sheetViews>
  <sheetFormatPr baseColWidth="10" defaultColWidth="10.85546875" defaultRowHeight="12.75" x14ac:dyDescent="0.2"/>
  <cols>
    <col min="1" max="1" width="18" style="27" customWidth="1"/>
    <col min="2" max="2" width="30.5703125" style="27" customWidth="1"/>
    <col min="3" max="3" width="10.85546875" style="27"/>
    <col min="4" max="4" width="10.42578125" style="27" customWidth="1"/>
    <col min="5" max="5" width="8.28515625" style="27" customWidth="1"/>
    <col min="6" max="6" width="34.85546875" style="27" customWidth="1"/>
    <col min="7" max="7" width="10.85546875" style="27" customWidth="1"/>
    <col min="8" max="8" width="11" style="27" customWidth="1"/>
    <col min="9" max="9" width="40.28515625" style="27" customWidth="1"/>
    <col min="10" max="10" width="10.85546875" style="27"/>
    <col min="11" max="11" width="9.28515625" style="27" customWidth="1"/>
    <col min="12" max="12" width="26.28515625" style="27" customWidth="1"/>
    <col min="13" max="13" width="9.42578125" style="58" customWidth="1"/>
    <col min="14" max="14" width="11.42578125" style="58" customWidth="1"/>
    <col min="15" max="15" width="10.85546875" style="27"/>
    <col min="16" max="20" width="10.85546875" style="27" hidden="1" customWidth="1"/>
    <col min="21" max="16384" width="10.85546875" style="27"/>
  </cols>
  <sheetData>
    <row r="1" spans="1:20" ht="87.6" customHeight="1" thickBot="1" x14ac:dyDescent="0.25">
      <c r="A1" s="149">
        <v>4</v>
      </c>
      <c r="B1" s="569" t="s">
        <v>516</v>
      </c>
      <c r="C1" s="570"/>
      <c r="D1" s="570"/>
      <c r="E1" s="570"/>
      <c r="F1" s="570"/>
      <c r="G1" s="570"/>
      <c r="H1" s="570"/>
      <c r="I1" s="571"/>
      <c r="J1" s="572"/>
      <c r="K1" s="573"/>
      <c r="L1" s="573"/>
      <c r="M1" s="573"/>
      <c r="N1" s="574"/>
    </row>
    <row r="2" spans="1:20" ht="30" customHeight="1" x14ac:dyDescent="0.2">
      <c r="A2" s="565" t="s">
        <v>517</v>
      </c>
      <c r="B2" s="567" t="s">
        <v>518</v>
      </c>
      <c r="C2" s="567" t="s">
        <v>519</v>
      </c>
      <c r="D2" s="567" t="s">
        <v>520</v>
      </c>
      <c r="E2" s="567"/>
      <c r="F2" s="567" t="s">
        <v>521</v>
      </c>
      <c r="G2" s="567" t="s">
        <v>522</v>
      </c>
      <c r="H2" s="567" t="s">
        <v>523</v>
      </c>
      <c r="I2" s="567" t="s">
        <v>524</v>
      </c>
      <c r="J2" s="567" t="s">
        <v>525</v>
      </c>
      <c r="K2" s="567"/>
      <c r="L2" s="567" t="s">
        <v>526</v>
      </c>
      <c r="M2" s="575" t="s">
        <v>527</v>
      </c>
      <c r="N2" s="577" t="s">
        <v>528</v>
      </c>
    </row>
    <row r="3" spans="1:20" ht="21.75" customHeight="1" x14ac:dyDescent="0.2">
      <c r="A3" s="566"/>
      <c r="B3" s="568"/>
      <c r="C3" s="568"/>
      <c r="D3" s="49" t="s">
        <v>529</v>
      </c>
      <c r="E3" s="49" t="s">
        <v>530</v>
      </c>
      <c r="F3" s="568"/>
      <c r="G3" s="568"/>
      <c r="H3" s="568"/>
      <c r="I3" s="568"/>
      <c r="J3" s="49" t="s">
        <v>531</v>
      </c>
      <c r="K3" s="49" t="s">
        <v>530</v>
      </c>
      <c r="L3" s="568"/>
      <c r="M3" s="576"/>
      <c r="N3" s="578"/>
    </row>
    <row r="4" spans="1:20" ht="32.25" customHeight="1" thickBot="1" x14ac:dyDescent="0.25">
      <c r="A4" s="433" t="s">
        <v>716</v>
      </c>
      <c r="B4" s="434" t="s">
        <v>717</v>
      </c>
      <c r="C4" s="435"/>
      <c r="D4" s="434"/>
      <c r="E4" s="434"/>
      <c r="F4" s="53"/>
      <c r="G4" s="423">
        <v>44592</v>
      </c>
      <c r="H4" s="423">
        <v>44926</v>
      </c>
      <c r="I4" s="427" t="s">
        <v>723</v>
      </c>
      <c r="J4" s="52"/>
      <c r="K4" s="53"/>
      <c r="L4" s="53" t="s">
        <v>718</v>
      </c>
      <c r="M4" s="416">
        <v>1</v>
      </c>
      <c r="N4" s="54" t="s">
        <v>719</v>
      </c>
    </row>
    <row r="5" spans="1:20" x14ac:dyDescent="0.2">
      <c r="A5" s="59" t="s">
        <v>731</v>
      </c>
      <c r="B5" s="59" t="s">
        <v>737</v>
      </c>
      <c r="C5" s="424">
        <v>44613</v>
      </c>
      <c r="D5" s="59" t="s">
        <v>533</v>
      </c>
      <c r="E5" s="83">
        <v>3</v>
      </c>
      <c r="F5" s="422" t="s">
        <v>733</v>
      </c>
      <c r="G5" s="420">
        <v>44593</v>
      </c>
      <c r="H5" s="420">
        <v>44895</v>
      </c>
      <c r="I5" s="421" t="s">
        <v>720</v>
      </c>
      <c r="J5" s="424">
        <v>44610</v>
      </c>
      <c r="K5" s="59" t="s">
        <v>721</v>
      </c>
      <c r="L5" s="425" t="s">
        <v>722</v>
      </c>
      <c r="M5" s="49">
        <v>2</v>
      </c>
      <c r="N5" s="417">
        <v>44615</v>
      </c>
      <c r="P5" s="27" t="s">
        <v>532</v>
      </c>
      <c r="Q5" s="27" t="s">
        <v>533</v>
      </c>
      <c r="R5" s="27" t="s">
        <v>534</v>
      </c>
      <c r="T5" s="27" t="s">
        <v>535</v>
      </c>
    </row>
    <row r="6" spans="1:20" x14ac:dyDescent="0.2">
      <c r="A6" s="429" t="s">
        <v>731</v>
      </c>
      <c r="B6" s="59" t="s">
        <v>737</v>
      </c>
      <c r="C6" s="424">
        <v>44613</v>
      </c>
      <c r="D6" s="59" t="s">
        <v>533</v>
      </c>
      <c r="E6" s="83">
        <v>3</v>
      </c>
      <c r="F6" s="431" t="s">
        <v>734</v>
      </c>
      <c r="G6" s="420">
        <v>44593</v>
      </c>
      <c r="H6" s="420">
        <v>44895</v>
      </c>
      <c r="I6" s="421" t="s">
        <v>720</v>
      </c>
      <c r="J6" s="424">
        <v>44610</v>
      </c>
      <c r="K6" s="59" t="s">
        <v>721</v>
      </c>
      <c r="L6" s="425" t="s">
        <v>722</v>
      </c>
      <c r="M6" s="49">
        <v>2</v>
      </c>
      <c r="N6" s="417">
        <v>44615</v>
      </c>
      <c r="P6" s="27" t="s">
        <v>536</v>
      </c>
      <c r="Q6" s="27" t="s">
        <v>537</v>
      </c>
      <c r="T6" s="27" t="s">
        <v>538</v>
      </c>
    </row>
    <row r="7" spans="1:20" x14ac:dyDescent="0.2">
      <c r="A7" s="429" t="s">
        <v>731</v>
      </c>
      <c r="B7" s="59" t="s">
        <v>737</v>
      </c>
      <c r="C7" s="424">
        <v>44613</v>
      </c>
      <c r="D7" s="59" t="s">
        <v>533</v>
      </c>
      <c r="E7" s="83">
        <v>3</v>
      </c>
      <c r="F7" s="59" t="s">
        <v>535</v>
      </c>
      <c r="G7" s="420">
        <v>44593</v>
      </c>
      <c r="H7" s="420">
        <v>44895</v>
      </c>
      <c r="I7" s="421" t="s">
        <v>720</v>
      </c>
      <c r="J7" s="424">
        <v>44610</v>
      </c>
      <c r="K7" s="59" t="s">
        <v>721</v>
      </c>
      <c r="L7" s="425" t="s">
        <v>722</v>
      </c>
      <c r="M7" s="49">
        <v>2</v>
      </c>
      <c r="N7" s="417">
        <v>44615</v>
      </c>
      <c r="P7" s="27" t="s">
        <v>539</v>
      </c>
      <c r="Q7" s="27" t="s">
        <v>540</v>
      </c>
    </row>
    <row r="8" spans="1:20" x14ac:dyDescent="0.2">
      <c r="A8" s="428" t="s">
        <v>731</v>
      </c>
      <c r="B8" s="59" t="s">
        <v>737</v>
      </c>
      <c r="C8" s="436">
        <v>44613</v>
      </c>
      <c r="D8" s="59" t="s">
        <v>533</v>
      </c>
      <c r="E8" s="83">
        <v>3</v>
      </c>
      <c r="F8" s="59" t="s">
        <v>538</v>
      </c>
      <c r="G8" s="420">
        <v>44593</v>
      </c>
      <c r="H8" s="420">
        <v>44895</v>
      </c>
      <c r="I8" s="421" t="s">
        <v>720</v>
      </c>
      <c r="J8" s="424">
        <v>44610</v>
      </c>
      <c r="K8" s="59" t="s">
        <v>721</v>
      </c>
      <c r="L8" s="425" t="s">
        <v>722</v>
      </c>
      <c r="M8" s="49">
        <v>2</v>
      </c>
      <c r="N8" s="417">
        <v>44615</v>
      </c>
      <c r="P8" s="27" t="s">
        <v>541</v>
      </c>
      <c r="Q8" s="27" t="s">
        <v>542</v>
      </c>
    </row>
    <row r="9" spans="1:20" x14ac:dyDescent="0.2">
      <c r="A9" s="59" t="s">
        <v>731</v>
      </c>
      <c r="B9" s="59" t="s">
        <v>736</v>
      </c>
      <c r="C9" s="426">
        <v>44620</v>
      </c>
      <c r="D9" s="59" t="s">
        <v>732</v>
      </c>
      <c r="E9" s="83">
        <v>1</v>
      </c>
      <c r="F9" s="59" t="s">
        <v>733</v>
      </c>
      <c r="G9" s="420">
        <v>44578</v>
      </c>
      <c r="H9" s="420">
        <v>44926</v>
      </c>
      <c r="I9" s="418" t="s">
        <v>740</v>
      </c>
      <c r="J9" s="426">
        <v>44620</v>
      </c>
      <c r="K9" s="83" t="s">
        <v>741</v>
      </c>
      <c r="L9" s="425" t="s">
        <v>722</v>
      </c>
      <c r="M9" s="49">
        <v>3</v>
      </c>
      <c r="N9" s="417">
        <v>44621</v>
      </c>
    </row>
    <row r="10" spans="1:20" x14ac:dyDescent="0.2">
      <c r="A10" s="59" t="s">
        <v>731</v>
      </c>
      <c r="B10" s="59" t="s">
        <v>736</v>
      </c>
      <c r="C10" s="426">
        <v>44620</v>
      </c>
      <c r="D10" s="59" t="s">
        <v>732</v>
      </c>
      <c r="E10" s="83">
        <v>2</v>
      </c>
      <c r="F10" s="432" t="s">
        <v>733</v>
      </c>
      <c r="G10" s="420">
        <v>44578</v>
      </c>
      <c r="H10" s="419">
        <v>44742</v>
      </c>
      <c r="I10" s="418" t="s">
        <v>740</v>
      </c>
      <c r="J10" s="426">
        <v>44620</v>
      </c>
      <c r="K10" s="83" t="s">
        <v>741</v>
      </c>
      <c r="L10" s="425" t="s">
        <v>722</v>
      </c>
      <c r="M10" s="49">
        <v>3</v>
      </c>
      <c r="N10" s="417">
        <v>44621</v>
      </c>
      <c r="P10" s="27" t="s">
        <v>543</v>
      </c>
      <c r="Q10" s="27" t="s">
        <v>544</v>
      </c>
    </row>
    <row r="11" spans="1:20" x14ac:dyDescent="0.2">
      <c r="A11" s="431" t="s">
        <v>731</v>
      </c>
      <c r="B11" s="59" t="s">
        <v>736</v>
      </c>
      <c r="C11" s="426">
        <v>44620</v>
      </c>
      <c r="D11" s="59" t="s">
        <v>732</v>
      </c>
      <c r="E11" s="83">
        <v>2</v>
      </c>
      <c r="F11" s="430" t="s">
        <v>734</v>
      </c>
      <c r="G11" s="420">
        <v>44578</v>
      </c>
      <c r="H11" s="419">
        <v>44742</v>
      </c>
      <c r="I11" s="418" t="s">
        <v>740</v>
      </c>
      <c r="J11" s="426">
        <v>44620</v>
      </c>
      <c r="K11" s="83" t="s">
        <v>741</v>
      </c>
      <c r="L11" s="425" t="s">
        <v>722</v>
      </c>
      <c r="M11" s="49">
        <v>3</v>
      </c>
      <c r="N11" s="417">
        <v>44621</v>
      </c>
    </row>
    <row r="12" spans="1:20" x14ac:dyDescent="0.2">
      <c r="A12" s="59" t="s">
        <v>731</v>
      </c>
      <c r="B12" s="59" t="s">
        <v>736</v>
      </c>
      <c r="C12" s="426">
        <v>44620</v>
      </c>
      <c r="D12" s="59" t="s">
        <v>732</v>
      </c>
      <c r="E12" s="83">
        <v>4</v>
      </c>
      <c r="F12" s="59" t="s">
        <v>733</v>
      </c>
      <c r="G12" s="420">
        <v>44578</v>
      </c>
      <c r="H12" s="420">
        <v>44926</v>
      </c>
      <c r="I12" s="418" t="s">
        <v>740</v>
      </c>
      <c r="J12" s="426">
        <v>44620</v>
      </c>
      <c r="K12" s="83" t="s">
        <v>741</v>
      </c>
      <c r="L12" s="425" t="s">
        <v>722</v>
      </c>
      <c r="M12" s="49">
        <v>3</v>
      </c>
      <c r="N12" s="417">
        <v>44621</v>
      </c>
    </row>
    <row r="13" spans="1:20" x14ac:dyDescent="0.2">
      <c r="A13" s="431" t="s">
        <v>731</v>
      </c>
      <c r="B13" s="59" t="s">
        <v>736</v>
      </c>
      <c r="C13" s="426">
        <v>44620</v>
      </c>
      <c r="D13" s="59" t="s">
        <v>732</v>
      </c>
      <c r="E13" s="83">
        <v>4</v>
      </c>
      <c r="F13" s="59" t="s">
        <v>734</v>
      </c>
      <c r="G13" s="420">
        <v>44578</v>
      </c>
      <c r="H13" s="420">
        <v>44926</v>
      </c>
      <c r="I13" s="418" t="s">
        <v>740</v>
      </c>
      <c r="J13" s="426">
        <v>44620</v>
      </c>
      <c r="K13" s="83" t="s">
        <v>741</v>
      </c>
      <c r="L13" s="425" t="s">
        <v>722</v>
      </c>
      <c r="M13" s="49">
        <v>3</v>
      </c>
      <c r="N13" s="417">
        <v>44621</v>
      </c>
    </row>
    <row r="14" spans="1:20" x14ac:dyDescent="0.2">
      <c r="A14" s="430" t="s">
        <v>731</v>
      </c>
      <c r="B14" s="59" t="s">
        <v>736</v>
      </c>
      <c r="C14" s="426">
        <v>44620</v>
      </c>
      <c r="D14" s="59" t="s">
        <v>732</v>
      </c>
      <c r="E14" s="83">
        <v>4</v>
      </c>
      <c r="F14" s="59" t="s">
        <v>535</v>
      </c>
      <c r="G14" s="420">
        <v>44578</v>
      </c>
      <c r="H14" s="420">
        <v>44926</v>
      </c>
      <c r="I14" s="418" t="s">
        <v>740</v>
      </c>
      <c r="J14" s="426">
        <v>44620</v>
      </c>
      <c r="K14" s="83" t="s">
        <v>741</v>
      </c>
      <c r="L14" s="425" t="s">
        <v>722</v>
      </c>
      <c r="M14" s="49">
        <v>3</v>
      </c>
      <c r="N14" s="417">
        <v>44621</v>
      </c>
    </row>
    <row r="15" spans="1:20" x14ac:dyDescent="0.2">
      <c r="A15" s="430" t="s">
        <v>731</v>
      </c>
      <c r="B15" s="59" t="s">
        <v>736</v>
      </c>
      <c r="C15" s="426">
        <v>44620</v>
      </c>
      <c r="D15" s="59" t="s">
        <v>732</v>
      </c>
      <c r="E15" s="83">
        <v>4</v>
      </c>
      <c r="F15" s="431" t="s">
        <v>538</v>
      </c>
      <c r="G15" s="420">
        <v>44578</v>
      </c>
      <c r="H15" s="420">
        <v>44926</v>
      </c>
      <c r="I15" s="418" t="s">
        <v>740</v>
      </c>
      <c r="J15" s="426">
        <v>44620</v>
      </c>
      <c r="K15" s="83" t="s">
        <v>741</v>
      </c>
      <c r="L15" s="425" t="s">
        <v>722</v>
      </c>
      <c r="M15" s="49">
        <v>3</v>
      </c>
      <c r="N15" s="417">
        <v>44621</v>
      </c>
    </row>
    <row r="16" spans="1:20" x14ac:dyDescent="0.2">
      <c r="A16" s="430" t="s">
        <v>731</v>
      </c>
      <c r="B16" s="59" t="s">
        <v>736</v>
      </c>
      <c r="C16" s="426">
        <v>44620</v>
      </c>
      <c r="D16" s="59" t="s">
        <v>732</v>
      </c>
      <c r="E16" s="83">
        <v>9</v>
      </c>
      <c r="F16" s="430" t="s">
        <v>733</v>
      </c>
      <c r="G16" s="420">
        <v>44578</v>
      </c>
      <c r="H16" s="420">
        <v>44834</v>
      </c>
      <c r="I16" s="418" t="s">
        <v>740</v>
      </c>
      <c r="J16" s="426">
        <v>44620</v>
      </c>
      <c r="K16" s="83" t="s">
        <v>741</v>
      </c>
      <c r="L16" s="425" t="s">
        <v>722</v>
      </c>
      <c r="M16" s="49">
        <v>3</v>
      </c>
      <c r="N16" s="417">
        <v>44621</v>
      </c>
    </row>
    <row r="17" spans="1:14" x14ac:dyDescent="0.2">
      <c r="A17" s="430" t="s">
        <v>731</v>
      </c>
      <c r="B17" s="59" t="s">
        <v>736</v>
      </c>
      <c r="C17" s="426">
        <v>44620</v>
      </c>
      <c r="D17" s="59" t="s">
        <v>732</v>
      </c>
      <c r="E17" s="83">
        <v>9</v>
      </c>
      <c r="F17" s="430" t="s">
        <v>734</v>
      </c>
      <c r="G17" s="420">
        <v>44578</v>
      </c>
      <c r="H17" s="420">
        <v>44834</v>
      </c>
      <c r="I17" s="418" t="s">
        <v>740</v>
      </c>
      <c r="J17" s="426">
        <v>44620</v>
      </c>
      <c r="K17" s="83" t="s">
        <v>741</v>
      </c>
      <c r="L17" s="425" t="s">
        <v>722</v>
      </c>
      <c r="M17" s="49">
        <v>3</v>
      </c>
      <c r="N17" s="417">
        <v>44621</v>
      </c>
    </row>
    <row r="18" spans="1:14" x14ac:dyDescent="0.2">
      <c r="A18" s="59" t="s">
        <v>731</v>
      </c>
      <c r="B18" s="59" t="s">
        <v>736</v>
      </c>
      <c r="C18" s="426">
        <v>44620</v>
      </c>
      <c r="D18" s="59" t="s">
        <v>732</v>
      </c>
      <c r="E18" s="83">
        <v>9</v>
      </c>
      <c r="F18" s="430" t="s">
        <v>535</v>
      </c>
      <c r="G18" s="420">
        <v>44578</v>
      </c>
      <c r="H18" s="420">
        <v>44834</v>
      </c>
      <c r="I18" s="418" t="s">
        <v>740</v>
      </c>
      <c r="J18" s="426">
        <v>44620</v>
      </c>
      <c r="K18" s="83" t="s">
        <v>741</v>
      </c>
      <c r="L18" s="425" t="s">
        <v>722</v>
      </c>
      <c r="M18" s="49">
        <v>3</v>
      </c>
      <c r="N18" s="417">
        <v>44621</v>
      </c>
    </row>
    <row r="19" spans="1:14" ht="57" customHeight="1" x14ac:dyDescent="0.2">
      <c r="A19" s="59" t="s">
        <v>731</v>
      </c>
      <c r="B19" s="59" t="s">
        <v>736</v>
      </c>
      <c r="C19" s="426">
        <v>44620</v>
      </c>
      <c r="D19" s="59" t="s">
        <v>732</v>
      </c>
      <c r="E19" s="83">
        <v>15</v>
      </c>
      <c r="F19" s="59"/>
      <c r="G19" s="420">
        <v>44576</v>
      </c>
      <c r="H19" s="420">
        <v>44742</v>
      </c>
      <c r="I19" s="418" t="s">
        <v>740</v>
      </c>
      <c r="J19" s="426">
        <v>44620</v>
      </c>
      <c r="K19" s="83" t="s">
        <v>741</v>
      </c>
      <c r="L19" s="438" t="s">
        <v>745</v>
      </c>
      <c r="M19" s="49">
        <v>3</v>
      </c>
      <c r="N19" s="417">
        <v>44621</v>
      </c>
    </row>
    <row r="20" spans="1:14" ht="33.75" x14ac:dyDescent="0.2">
      <c r="A20" s="59" t="s">
        <v>731</v>
      </c>
      <c r="B20" s="59" t="s">
        <v>746</v>
      </c>
      <c r="C20" s="419">
        <v>44643</v>
      </c>
      <c r="D20" s="59" t="s">
        <v>749</v>
      </c>
      <c r="E20" s="83">
        <v>1</v>
      </c>
      <c r="F20" s="431" t="s">
        <v>733</v>
      </c>
      <c r="G20" s="419">
        <v>44562</v>
      </c>
      <c r="H20" s="419">
        <v>44926</v>
      </c>
      <c r="I20" s="418" t="s">
        <v>747</v>
      </c>
      <c r="J20" s="426">
        <v>44643</v>
      </c>
      <c r="K20" s="83" t="s">
        <v>90</v>
      </c>
      <c r="L20" s="438" t="s">
        <v>748</v>
      </c>
      <c r="M20" s="49">
        <v>4</v>
      </c>
      <c r="N20" s="417">
        <v>44649</v>
      </c>
    </row>
    <row r="21" spans="1:14" ht="33.75" x14ac:dyDescent="0.2">
      <c r="A21" s="431" t="s">
        <v>731</v>
      </c>
      <c r="B21" s="59" t="s">
        <v>746</v>
      </c>
      <c r="C21" s="419">
        <v>44643</v>
      </c>
      <c r="D21" s="59" t="s">
        <v>749</v>
      </c>
      <c r="E21" s="83">
        <v>1</v>
      </c>
      <c r="F21" s="59" t="s">
        <v>734</v>
      </c>
      <c r="G21" s="419">
        <v>44562</v>
      </c>
      <c r="H21" s="419">
        <v>44926</v>
      </c>
      <c r="I21" s="418" t="s">
        <v>747</v>
      </c>
      <c r="J21" s="426">
        <v>44643</v>
      </c>
      <c r="K21" s="83" t="s">
        <v>90</v>
      </c>
      <c r="L21" s="438" t="s">
        <v>748</v>
      </c>
      <c r="M21" s="49">
        <v>4</v>
      </c>
      <c r="N21" s="417">
        <v>44649</v>
      </c>
    </row>
    <row r="22" spans="1:14" ht="33.75" x14ac:dyDescent="0.2">
      <c r="A22" s="59" t="s">
        <v>731</v>
      </c>
      <c r="B22" s="59" t="s">
        <v>746</v>
      </c>
      <c r="C22" s="419">
        <v>44643</v>
      </c>
      <c r="D22" s="59" t="s">
        <v>749</v>
      </c>
      <c r="E22" s="83">
        <v>1</v>
      </c>
      <c r="F22" s="62" t="s">
        <v>535</v>
      </c>
      <c r="G22" s="419">
        <v>44562</v>
      </c>
      <c r="H22" s="419">
        <v>44926</v>
      </c>
      <c r="I22" s="418" t="s">
        <v>747</v>
      </c>
      <c r="J22" s="426">
        <v>44643</v>
      </c>
      <c r="K22" s="83" t="s">
        <v>90</v>
      </c>
      <c r="L22" s="438" t="s">
        <v>748</v>
      </c>
      <c r="M22" s="49">
        <v>4</v>
      </c>
      <c r="N22" s="417">
        <v>44649</v>
      </c>
    </row>
    <row r="23" spans="1:14" ht="33.75" x14ac:dyDescent="0.2">
      <c r="A23" s="431" t="s">
        <v>731</v>
      </c>
      <c r="B23" s="59" t="s">
        <v>746</v>
      </c>
      <c r="C23" s="419">
        <v>44643</v>
      </c>
      <c r="D23" s="59" t="s">
        <v>749</v>
      </c>
      <c r="E23" s="83">
        <v>1</v>
      </c>
      <c r="F23" s="62" t="s">
        <v>538</v>
      </c>
      <c r="G23" s="419">
        <v>44562</v>
      </c>
      <c r="H23" s="419">
        <v>44926</v>
      </c>
      <c r="I23" s="418" t="s">
        <v>747</v>
      </c>
      <c r="J23" s="426">
        <v>44643</v>
      </c>
      <c r="K23" s="83" t="s">
        <v>90</v>
      </c>
      <c r="L23" s="438" t="s">
        <v>748</v>
      </c>
      <c r="M23" s="49">
        <v>4</v>
      </c>
      <c r="N23" s="417">
        <v>44649</v>
      </c>
    </row>
    <row r="24" spans="1:14" ht="33.75" x14ac:dyDescent="0.2">
      <c r="A24" s="430" t="s">
        <v>731</v>
      </c>
      <c r="B24" s="59" t="s">
        <v>746</v>
      </c>
      <c r="C24" s="419">
        <v>44643</v>
      </c>
      <c r="D24" s="59" t="s">
        <v>749</v>
      </c>
      <c r="E24" s="83">
        <v>3</v>
      </c>
      <c r="F24" s="59" t="s">
        <v>733</v>
      </c>
      <c r="G24" s="419">
        <v>44562</v>
      </c>
      <c r="H24" s="419">
        <v>44926</v>
      </c>
      <c r="I24" s="418" t="s">
        <v>747</v>
      </c>
      <c r="J24" s="426">
        <v>44643</v>
      </c>
      <c r="K24" s="83" t="s">
        <v>90</v>
      </c>
      <c r="L24" s="438" t="s">
        <v>748</v>
      </c>
      <c r="M24" s="49">
        <v>4</v>
      </c>
      <c r="N24" s="417">
        <v>44649</v>
      </c>
    </row>
    <row r="25" spans="1:14" ht="33.75" x14ac:dyDescent="0.2">
      <c r="A25" s="59" t="s">
        <v>731</v>
      </c>
      <c r="B25" s="59" t="s">
        <v>746</v>
      </c>
      <c r="C25" s="419">
        <v>44643</v>
      </c>
      <c r="D25" s="59" t="s">
        <v>749</v>
      </c>
      <c r="E25" s="83">
        <v>3</v>
      </c>
      <c r="F25" s="59" t="s">
        <v>734</v>
      </c>
      <c r="G25" s="419">
        <v>44562</v>
      </c>
      <c r="H25" s="419">
        <v>44926</v>
      </c>
      <c r="I25" s="418" t="s">
        <v>747</v>
      </c>
      <c r="J25" s="426">
        <v>44643</v>
      </c>
      <c r="K25" s="83" t="s">
        <v>90</v>
      </c>
      <c r="L25" s="438" t="s">
        <v>748</v>
      </c>
      <c r="M25" s="49">
        <v>4</v>
      </c>
      <c r="N25" s="417">
        <v>44649</v>
      </c>
    </row>
    <row r="26" spans="1:14" ht="33.75" x14ac:dyDescent="0.2">
      <c r="A26" s="59" t="s">
        <v>731</v>
      </c>
      <c r="B26" s="59" t="s">
        <v>746</v>
      </c>
      <c r="C26" s="419">
        <v>44643</v>
      </c>
      <c r="D26" s="59" t="s">
        <v>749</v>
      </c>
      <c r="E26" s="83">
        <v>3</v>
      </c>
      <c r="F26" s="432" t="s">
        <v>535</v>
      </c>
      <c r="G26" s="419">
        <v>44562</v>
      </c>
      <c r="H26" s="419">
        <v>44926</v>
      </c>
      <c r="I26" s="418" t="s">
        <v>747</v>
      </c>
      <c r="J26" s="426">
        <v>44643</v>
      </c>
      <c r="K26" s="83" t="s">
        <v>90</v>
      </c>
      <c r="L26" s="438" t="s">
        <v>748</v>
      </c>
      <c r="M26" s="49">
        <v>4</v>
      </c>
      <c r="N26" s="417">
        <v>44649</v>
      </c>
    </row>
    <row r="27" spans="1:14" ht="33.75" x14ac:dyDescent="0.2">
      <c r="A27" s="59" t="s">
        <v>731</v>
      </c>
      <c r="B27" s="59" t="s">
        <v>746</v>
      </c>
      <c r="C27" s="419">
        <v>44643</v>
      </c>
      <c r="D27" s="59" t="s">
        <v>749</v>
      </c>
      <c r="E27" s="83">
        <v>3</v>
      </c>
      <c r="F27" s="62" t="s">
        <v>538</v>
      </c>
      <c r="G27" s="419">
        <v>44562</v>
      </c>
      <c r="H27" s="419">
        <v>44926</v>
      </c>
      <c r="I27" s="418" t="s">
        <v>747</v>
      </c>
      <c r="J27" s="426">
        <v>44643</v>
      </c>
      <c r="K27" s="83" t="s">
        <v>90</v>
      </c>
      <c r="L27" s="438" t="s">
        <v>748</v>
      </c>
      <c r="M27" s="49">
        <v>4</v>
      </c>
      <c r="N27" s="417">
        <v>44649</v>
      </c>
    </row>
    <row r="28" spans="1:14" ht="33.75" x14ac:dyDescent="0.2">
      <c r="A28" s="431"/>
      <c r="B28" s="59"/>
      <c r="C28" s="419">
        <v>44643</v>
      </c>
      <c r="D28" s="59" t="s">
        <v>749</v>
      </c>
      <c r="E28" s="83">
        <v>4</v>
      </c>
      <c r="F28" s="59" t="s">
        <v>733</v>
      </c>
      <c r="G28" s="419">
        <v>44562</v>
      </c>
      <c r="H28" s="419">
        <v>44926</v>
      </c>
      <c r="I28" s="418" t="s">
        <v>747</v>
      </c>
      <c r="J28" s="426">
        <v>44643</v>
      </c>
      <c r="K28" s="83" t="s">
        <v>90</v>
      </c>
      <c r="L28" s="438" t="s">
        <v>748</v>
      </c>
      <c r="M28" s="49">
        <v>4</v>
      </c>
      <c r="N28" s="417">
        <v>44649</v>
      </c>
    </row>
    <row r="29" spans="1:14" ht="33.75" x14ac:dyDescent="0.2">
      <c r="A29" s="431"/>
      <c r="B29" s="59"/>
      <c r="C29" s="419">
        <v>44643</v>
      </c>
      <c r="D29" s="59" t="s">
        <v>749</v>
      </c>
      <c r="E29" s="83">
        <v>4</v>
      </c>
      <c r="F29" s="62" t="s">
        <v>535</v>
      </c>
      <c r="G29" s="419">
        <v>44562</v>
      </c>
      <c r="H29" s="419">
        <v>44926</v>
      </c>
      <c r="I29" s="418" t="s">
        <v>747</v>
      </c>
      <c r="J29" s="426">
        <v>44643</v>
      </c>
      <c r="K29" s="83" t="s">
        <v>90</v>
      </c>
      <c r="L29" s="438" t="s">
        <v>748</v>
      </c>
      <c r="M29" s="49">
        <v>4</v>
      </c>
      <c r="N29" s="417">
        <v>44649</v>
      </c>
    </row>
    <row r="30" spans="1:14" ht="33.75" x14ac:dyDescent="0.2">
      <c r="A30" s="431" t="s">
        <v>731</v>
      </c>
      <c r="B30" s="59" t="s">
        <v>746</v>
      </c>
      <c r="C30" s="419">
        <v>44643</v>
      </c>
      <c r="D30" s="59" t="s">
        <v>749</v>
      </c>
      <c r="E30" s="83">
        <v>10</v>
      </c>
      <c r="F30" s="59" t="s">
        <v>733</v>
      </c>
      <c r="G30" s="419">
        <v>44562</v>
      </c>
      <c r="H30" s="419">
        <v>44926</v>
      </c>
      <c r="I30" s="418" t="s">
        <v>747</v>
      </c>
      <c r="J30" s="426">
        <v>44643</v>
      </c>
      <c r="K30" s="83" t="s">
        <v>90</v>
      </c>
      <c r="L30" s="438" t="s">
        <v>748</v>
      </c>
      <c r="M30" s="49">
        <v>4</v>
      </c>
      <c r="N30" s="417">
        <v>44649</v>
      </c>
    </row>
    <row r="31" spans="1:14" ht="33.75" x14ac:dyDescent="0.2">
      <c r="A31" s="430" t="s">
        <v>731</v>
      </c>
      <c r="B31" s="59" t="s">
        <v>746</v>
      </c>
      <c r="C31" s="419">
        <v>44643</v>
      </c>
      <c r="D31" s="59" t="s">
        <v>749</v>
      </c>
      <c r="E31" s="83">
        <v>10</v>
      </c>
      <c r="F31" s="59" t="s">
        <v>734</v>
      </c>
      <c r="G31" s="419">
        <v>44562</v>
      </c>
      <c r="H31" s="419">
        <v>44926</v>
      </c>
      <c r="I31" s="418" t="s">
        <v>747</v>
      </c>
      <c r="J31" s="426">
        <v>44643</v>
      </c>
      <c r="K31" s="83" t="s">
        <v>90</v>
      </c>
      <c r="L31" s="438" t="s">
        <v>748</v>
      </c>
      <c r="M31" s="49">
        <v>4</v>
      </c>
      <c r="N31" s="417">
        <v>44649</v>
      </c>
    </row>
    <row r="32" spans="1:14" ht="33.75" x14ac:dyDescent="0.2">
      <c r="A32" s="430" t="s">
        <v>731</v>
      </c>
      <c r="B32" s="59" t="s">
        <v>746</v>
      </c>
      <c r="C32" s="419">
        <v>44643</v>
      </c>
      <c r="D32" s="59" t="s">
        <v>749</v>
      </c>
      <c r="E32" s="83">
        <v>10</v>
      </c>
      <c r="F32" s="62" t="s">
        <v>535</v>
      </c>
      <c r="G32" s="419">
        <v>44562</v>
      </c>
      <c r="H32" s="419">
        <v>44926</v>
      </c>
      <c r="I32" s="418" t="s">
        <v>747</v>
      </c>
      <c r="J32" s="426">
        <v>44643</v>
      </c>
      <c r="K32" s="83" t="s">
        <v>90</v>
      </c>
      <c r="L32" s="438" t="s">
        <v>748</v>
      </c>
      <c r="M32" s="49">
        <v>4</v>
      </c>
      <c r="N32" s="417">
        <v>44649</v>
      </c>
    </row>
    <row r="33" spans="1:14" ht="33.75" x14ac:dyDescent="0.2">
      <c r="A33" s="59" t="s">
        <v>731</v>
      </c>
      <c r="B33" s="59" t="s">
        <v>746</v>
      </c>
      <c r="C33" s="419">
        <v>44643</v>
      </c>
      <c r="D33" s="59" t="s">
        <v>749</v>
      </c>
      <c r="E33" s="83">
        <v>10</v>
      </c>
      <c r="F33" s="62" t="s">
        <v>538</v>
      </c>
      <c r="G33" s="419">
        <v>44562</v>
      </c>
      <c r="H33" s="419">
        <v>44926</v>
      </c>
      <c r="I33" s="418" t="s">
        <v>747</v>
      </c>
      <c r="J33" s="426">
        <v>44643</v>
      </c>
      <c r="K33" s="83" t="s">
        <v>90</v>
      </c>
      <c r="L33" s="438" t="s">
        <v>748</v>
      </c>
      <c r="M33" s="49">
        <v>4</v>
      </c>
      <c r="N33" s="417">
        <v>44649</v>
      </c>
    </row>
    <row r="34" spans="1:14" x14ac:dyDescent="0.2">
      <c r="A34" s="50"/>
      <c r="B34" s="51"/>
      <c r="C34" s="56"/>
      <c r="D34" s="51"/>
      <c r="E34" s="83"/>
      <c r="F34" s="51"/>
      <c r="G34" s="56"/>
      <c r="H34" s="56"/>
      <c r="I34" s="16"/>
      <c r="J34" s="56"/>
      <c r="K34" s="16"/>
      <c r="L34" s="51"/>
      <c r="M34" s="57"/>
      <c r="N34" s="84"/>
    </row>
    <row r="35" spans="1:14" x14ac:dyDescent="0.2">
      <c r="A35" s="50"/>
      <c r="B35" s="51"/>
      <c r="C35" s="56"/>
      <c r="D35" s="51"/>
      <c r="E35" s="83"/>
      <c r="F35" s="51"/>
      <c r="G35" s="56"/>
      <c r="H35" s="56"/>
      <c r="I35" s="16"/>
      <c r="J35" s="56"/>
      <c r="K35" s="16"/>
      <c r="L35" s="51"/>
      <c r="M35" s="57"/>
      <c r="N35" s="84"/>
    </row>
    <row r="36" spans="1:14" x14ac:dyDescent="0.2">
      <c r="A36" s="50"/>
      <c r="B36" s="51"/>
      <c r="C36" s="56"/>
      <c r="D36" s="51"/>
      <c r="E36" s="83"/>
      <c r="F36" s="51"/>
      <c r="G36" s="56"/>
      <c r="H36" s="56"/>
      <c r="I36" s="16"/>
      <c r="J36" s="56"/>
      <c r="K36" s="16"/>
      <c r="L36" s="82"/>
      <c r="M36" s="57"/>
      <c r="N36" s="84"/>
    </row>
    <row r="37" spans="1:14" x14ac:dyDescent="0.2">
      <c r="A37" s="50"/>
      <c r="B37" s="51"/>
      <c r="C37" s="56"/>
      <c r="D37" s="51"/>
      <c r="E37" s="83"/>
      <c r="F37" s="51"/>
      <c r="G37" s="56"/>
      <c r="H37" s="56"/>
      <c r="I37" s="16"/>
      <c r="J37" s="56"/>
      <c r="K37" s="16"/>
      <c r="L37" s="82"/>
      <c r="M37" s="57"/>
      <c r="N37" s="84"/>
    </row>
    <row r="38" spans="1:14" x14ac:dyDescent="0.2">
      <c r="A38" s="50"/>
      <c r="B38" s="51"/>
      <c r="C38" s="56"/>
      <c r="D38" s="51"/>
      <c r="E38" s="83"/>
      <c r="F38" s="51"/>
      <c r="G38" s="56"/>
      <c r="H38" s="56"/>
      <c r="I38" s="16"/>
      <c r="J38" s="56"/>
      <c r="K38" s="16"/>
      <c r="L38" s="51"/>
      <c r="M38" s="57"/>
      <c r="N38" s="84"/>
    </row>
    <row r="39" spans="1:14" x14ac:dyDescent="0.2">
      <c r="A39" s="50"/>
      <c r="B39" s="51"/>
      <c r="C39" s="56"/>
      <c r="D39" s="51"/>
      <c r="E39" s="83"/>
      <c r="F39" s="51"/>
      <c r="G39" s="56"/>
      <c r="H39" s="56"/>
      <c r="I39" s="16"/>
      <c r="J39" s="56"/>
      <c r="K39" s="16"/>
      <c r="L39" s="51"/>
      <c r="M39" s="57"/>
      <c r="N39" s="84"/>
    </row>
    <row r="40" spans="1:14" x14ac:dyDescent="0.2">
      <c r="A40" s="50"/>
      <c r="B40" s="51"/>
      <c r="C40" s="56"/>
      <c r="D40" s="51"/>
      <c r="E40" s="83"/>
      <c r="F40" s="51"/>
      <c r="G40" s="56"/>
      <c r="H40" s="56"/>
      <c r="I40" s="16"/>
      <c r="J40" s="56"/>
      <c r="K40" s="16"/>
      <c r="L40" s="51"/>
      <c r="M40" s="57"/>
      <c r="N40" s="84"/>
    </row>
    <row r="41" spans="1:14" x14ac:dyDescent="0.2">
      <c r="A41" s="50"/>
      <c r="B41" s="51"/>
      <c r="C41" s="56"/>
      <c r="D41" s="51"/>
      <c r="E41" s="83"/>
      <c r="F41" s="51"/>
      <c r="G41" s="56"/>
      <c r="H41" s="56"/>
      <c r="I41" s="16"/>
      <c r="J41" s="56"/>
      <c r="K41" s="16"/>
      <c r="L41" s="51"/>
      <c r="M41" s="57"/>
      <c r="N41" s="84"/>
    </row>
    <row r="42" spans="1:14" x14ac:dyDescent="0.2">
      <c r="A42" s="50"/>
      <c r="B42" s="51"/>
      <c r="C42" s="56"/>
      <c r="D42" s="51"/>
      <c r="E42" s="83"/>
      <c r="F42" s="51"/>
      <c r="G42" s="56"/>
      <c r="H42" s="56"/>
      <c r="I42" s="16"/>
      <c r="J42" s="56"/>
      <c r="K42" s="16"/>
      <c r="L42" s="51"/>
      <c r="M42" s="57"/>
      <c r="N42" s="84"/>
    </row>
    <row r="43" spans="1:14" x14ac:dyDescent="0.2">
      <c r="A43" s="50"/>
      <c r="B43" s="51"/>
      <c r="C43" s="56"/>
      <c r="D43" s="51"/>
      <c r="E43" s="16"/>
      <c r="F43" s="51"/>
      <c r="G43" s="56"/>
      <c r="H43" s="56"/>
      <c r="I43" s="16"/>
      <c r="J43" s="56"/>
      <c r="K43" s="16"/>
      <c r="L43" s="16"/>
      <c r="M43" s="57"/>
      <c r="N43" s="84"/>
    </row>
    <row r="44" spans="1:14" x14ac:dyDescent="0.2">
      <c r="A44" s="50"/>
      <c r="B44" s="51"/>
      <c r="C44" s="56"/>
      <c r="D44" s="51"/>
      <c r="E44" s="16"/>
      <c r="F44" s="51"/>
      <c r="G44" s="56"/>
      <c r="H44" s="56"/>
      <c r="I44" s="16"/>
      <c r="J44" s="56"/>
      <c r="K44" s="16"/>
      <c r="L44" s="16"/>
      <c r="M44" s="57"/>
      <c r="N44" s="84"/>
    </row>
    <row r="45" spans="1:14" x14ac:dyDescent="0.2">
      <c r="A45" s="50"/>
      <c r="B45" s="51"/>
      <c r="C45" s="56"/>
      <c r="D45" s="51"/>
      <c r="E45" s="16"/>
      <c r="F45" s="51"/>
      <c r="G45" s="56"/>
      <c r="H45" s="56"/>
      <c r="I45" s="16"/>
      <c r="J45" s="56"/>
      <c r="K45" s="16"/>
      <c r="L45" s="16"/>
      <c r="M45" s="57"/>
      <c r="N45" s="84"/>
    </row>
    <row r="46" spans="1:14" x14ac:dyDescent="0.2">
      <c r="A46" s="50"/>
      <c r="B46" s="51"/>
      <c r="C46" s="56"/>
      <c r="D46" s="51"/>
      <c r="E46" s="16"/>
      <c r="F46" s="51"/>
      <c r="G46" s="56"/>
      <c r="H46" s="56"/>
      <c r="I46" s="16"/>
      <c r="J46" s="56"/>
      <c r="K46" s="16"/>
      <c r="L46" s="16"/>
      <c r="M46" s="57"/>
      <c r="N46" s="84"/>
    </row>
    <row r="47" spans="1:14" x14ac:dyDescent="0.2">
      <c r="A47" s="50"/>
      <c r="B47" s="51"/>
      <c r="C47" s="56"/>
      <c r="D47" s="51"/>
      <c r="E47" s="16"/>
      <c r="F47" s="51"/>
      <c r="G47" s="56"/>
      <c r="H47" s="56"/>
      <c r="I47" s="16"/>
      <c r="J47" s="56"/>
      <c r="K47" s="16"/>
      <c r="L47" s="16"/>
      <c r="M47" s="57"/>
      <c r="N47" s="84"/>
    </row>
    <row r="48" spans="1:14" x14ac:dyDescent="0.2">
      <c r="A48" s="50"/>
      <c r="B48" s="51"/>
      <c r="C48" s="56"/>
      <c r="D48" s="51"/>
      <c r="E48" s="16"/>
      <c r="F48" s="51"/>
      <c r="G48" s="56"/>
      <c r="H48" s="56"/>
      <c r="I48" s="16"/>
      <c r="J48" s="56"/>
      <c r="K48" s="16"/>
      <c r="L48" s="16"/>
      <c r="M48" s="57"/>
      <c r="N48" s="84"/>
    </row>
    <row r="49" spans="1:14" x14ac:dyDescent="0.2">
      <c r="A49" s="50"/>
      <c r="B49" s="51"/>
      <c r="C49" s="56"/>
      <c r="D49" s="51"/>
      <c r="E49" s="16"/>
      <c r="F49" s="51"/>
      <c r="G49" s="56"/>
      <c r="H49" s="56"/>
      <c r="I49" s="16"/>
      <c r="J49" s="56"/>
      <c r="K49" s="16"/>
      <c r="L49" s="16"/>
      <c r="M49" s="57"/>
      <c r="N49" s="84"/>
    </row>
    <row r="50" spans="1:14" x14ac:dyDescent="0.2">
      <c r="A50" s="50"/>
      <c r="B50" s="51"/>
      <c r="C50" s="56"/>
      <c r="D50" s="51"/>
      <c r="E50" s="16"/>
      <c r="F50" s="51"/>
      <c r="G50" s="56"/>
      <c r="H50" s="56"/>
      <c r="I50" s="16"/>
      <c r="J50" s="56"/>
      <c r="K50" s="16"/>
      <c r="L50" s="16"/>
      <c r="M50" s="57"/>
      <c r="N50" s="84"/>
    </row>
    <row r="51" spans="1:14" x14ac:dyDescent="0.2">
      <c r="A51" s="50"/>
      <c r="B51" s="51"/>
      <c r="C51" s="56"/>
      <c r="D51" s="51"/>
      <c r="E51" s="16"/>
      <c r="F51" s="51"/>
      <c r="G51" s="56"/>
      <c r="H51" s="56"/>
      <c r="I51" s="16"/>
      <c r="J51" s="56"/>
      <c r="K51" s="16"/>
      <c r="L51" s="16"/>
      <c r="M51" s="57"/>
      <c r="N51" s="84"/>
    </row>
    <row r="52" spans="1:14" x14ac:dyDescent="0.2">
      <c r="A52" s="50"/>
      <c r="B52" s="51"/>
      <c r="C52" s="56"/>
      <c r="D52" s="51"/>
      <c r="E52" s="16"/>
      <c r="F52" s="94"/>
      <c r="G52" s="56"/>
      <c r="H52" s="56"/>
      <c r="I52" s="16"/>
      <c r="J52" s="56"/>
      <c r="K52" s="16"/>
      <c r="L52" s="16"/>
      <c r="M52" s="57"/>
      <c r="N52" s="84"/>
    </row>
    <row r="53" spans="1:14" x14ac:dyDescent="0.2">
      <c r="A53" s="50"/>
      <c r="B53" s="51"/>
      <c r="C53" s="56"/>
      <c r="D53" s="51"/>
      <c r="E53" s="16"/>
      <c r="F53" s="94"/>
      <c r="G53" s="56"/>
      <c r="H53" s="56"/>
      <c r="I53" s="16"/>
      <c r="J53" s="56"/>
      <c r="K53" s="16"/>
      <c r="L53" s="16"/>
      <c r="M53" s="57"/>
      <c r="N53" s="84"/>
    </row>
    <row r="54" spans="1:14" x14ac:dyDescent="0.2">
      <c r="A54" s="85"/>
      <c r="B54" s="86"/>
      <c r="C54" s="87"/>
      <c r="E54" s="88"/>
      <c r="F54" s="96"/>
      <c r="G54" s="87"/>
      <c r="H54" s="87"/>
      <c r="I54" s="88"/>
      <c r="J54" s="87"/>
      <c r="K54" s="88"/>
      <c r="L54" s="88"/>
      <c r="M54" s="57"/>
      <c r="N54" s="84"/>
    </row>
    <row r="55" spans="1:14" x14ac:dyDescent="0.2">
      <c r="A55" s="16"/>
      <c r="B55" s="16"/>
      <c r="C55" s="92"/>
      <c r="D55" s="91"/>
      <c r="E55" s="16"/>
      <c r="F55" s="89"/>
      <c r="G55" s="56"/>
      <c r="H55" s="56"/>
      <c r="I55" s="16"/>
      <c r="J55" s="92"/>
      <c r="K55" s="16"/>
      <c r="L55" s="91"/>
      <c r="M55" s="57"/>
      <c r="N55" s="84"/>
    </row>
    <row r="56" spans="1:14" x14ac:dyDescent="0.2">
      <c r="A56" s="16"/>
      <c r="B56" s="16"/>
      <c r="C56" s="90"/>
      <c r="D56" s="91"/>
      <c r="E56" s="16"/>
      <c r="F56" s="91"/>
      <c r="G56" s="56"/>
      <c r="H56" s="56"/>
      <c r="I56" s="16"/>
      <c r="J56" s="56"/>
      <c r="K56" s="16"/>
      <c r="L56" s="91"/>
      <c r="M56" s="57"/>
      <c r="N56" s="84"/>
    </row>
    <row r="57" spans="1:14" x14ac:dyDescent="0.2">
      <c r="A57" s="16"/>
      <c r="B57" s="16"/>
      <c r="C57" s="92"/>
      <c r="D57" s="16"/>
      <c r="E57" s="16"/>
      <c r="F57" s="91"/>
      <c r="G57" s="56"/>
      <c r="H57" s="56"/>
      <c r="I57" s="16"/>
      <c r="J57" s="56"/>
      <c r="K57" s="16"/>
      <c r="L57" s="16"/>
      <c r="M57" s="95"/>
      <c r="N57" s="93"/>
    </row>
    <row r="58" spans="1:14" x14ac:dyDescent="0.2">
      <c r="A58" s="16"/>
      <c r="B58" s="51"/>
      <c r="C58" s="56"/>
      <c r="D58" s="91"/>
      <c r="E58" s="16"/>
      <c r="F58" s="91"/>
      <c r="G58" s="56"/>
      <c r="H58" s="56"/>
      <c r="I58" s="112"/>
      <c r="J58" s="56"/>
      <c r="K58" s="16"/>
      <c r="L58" s="16"/>
      <c r="M58" s="95"/>
      <c r="N58" s="93"/>
    </row>
    <row r="59" spans="1:14" x14ac:dyDescent="0.2">
      <c r="A59" s="16"/>
      <c r="B59" s="51"/>
      <c r="C59" s="56"/>
      <c r="D59" s="91"/>
      <c r="E59" s="94"/>
      <c r="F59" s="91"/>
      <c r="G59" s="55"/>
      <c r="H59" s="55"/>
      <c r="I59" s="112"/>
      <c r="J59" s="56"/>
      <c r="K59" s="16"/>
      <c r="L59" s="16"/>
      <c r="M59" s="95"/>
      <c r="N59" s="93"/>
    </row>
    <row r="60" spans="1:14" x14ac:dyDescent="0.2">
      <c r="A60" s="16"/>
      <c r="B60" s="51"/>
      <c r="C60" s="113"/>
      <c r="E60" s="96"/>
      <c r="G60" s="113"/>
      <c r="H60" s="113"/>
      <c r="J60" s="113"/>
      <c r="L60" s="16"/>
      <c r="M60" s="95"/>
      <c r="N60" s="93"/>
    </row>
    <row r="103" spans="1:1" x14ac:dyDescent="0.2">
      <c r="A103" s="437" t="s">
        <v>533</v>
      </c>
    </row>
    <row r="104" spans="1:1" x14ac:dyDescent="0.2">
      <c r="A104" s="437" t="s">
        <v>738</v>
      </c>
    </row>
    <row r="105" spans="1:1" x14ac:dyDescent="0.2">
      <c r="A105" s="437" t="s">
        <v>540</v>
      </c>
    </row>
    <row r="106" spans="1:1" x14ac:dyDescent="0.2">
      <c r="A106" s="437" t="s">
        <v>542</v>
      </c>
    </row>
    <row r="107" spans="1:1" x14ac:dyDescent="0.2">
      <c r="A107" s="437" t="s">
        <v>749</v>
      </c>
    </row>
    <row r="108" spans="1:1" x14ac:dyDescent="0.2">
      <c r="A108" s="437" t="s">
        <v>732</v>
      </c>
    </row>
    <row r="109" spans="1:1" x14ac:dyDescent="0.2">
      <c r="A109" s="437" t="s">
        <v>739</v>
      </c>
    </row>
    <row r="110" spans="1:1" x14ac:dyDescent="0.2">
      <c r="A110" s="437"/>
    </row>
    <row r="111" spans="1:1" x14ac:dyDescent="0.2">
      <c r="A111" s="437" t="s">
        <v>733</v>
      </c>
    </row>
    <row r="112" spans="1:1" x14ac:dyDescent="0.2">
      <c r="A112" s="437" t="s">
        <v>734</v>
      </c>
    </row>
    <row r="113" spans="1:1" x14ac:dyDescent="0.2">
      <c r="A113" s="437" t="s">
        <v>535</v>
      </c>
    </row>
    <row r="114" spans="1:1" x14ac:dyDescent="0.2">
      <c r="A114" s="437" t="s">
        <v>538</v>
      </c>
    </row>
    <row r="115" spans="1:1" x14ac:dyDescent="0.2">
      <c r="A115" s="437"/>
    </row>
    <row r="116" spans="1:1" x14ac:dyDescent="0.2">
      <c r="A116" s="437" t="s">
        <v>735</v>
      </c>
    </row>
    <row r="117" spans="1:1" x14ac:dyDescent="0.2">
      <c r="A117" s="437" t="s">
        <v>731</v>
      </c>
    </row>
    <row r="118" spans="1:1" x14ac:dyDescent="0.2">
      <c r="A118" s="437"/>
    </row>
    <row r="119" spans="1:1" x14ac:dyDescent="0.2">
      <c r="A119" s="437" t="s">
        <v>742</v>
      </c>
    </row>
    <row r="120" spans="1:1" x14ac:dyDescent="0.2">
      <c r="A120" s="437" t="s">
        <v>736</v>
      </c>
    </row>
    <row r="121" spans="1:1" x14ac:dyDescent="0.2">
      <c r="A121" s="437" t="s">
        <v>737</v>
      </c>
    </row>
    <row r="122" spans="1:1" x14ac:dyDescent="0.2">
      <c r="A122" s="437" t="s">
        <v>743</v>
      </c>
    </row>
    <row r="123" spans="1:1" x14ac:dyDescent="0.2">
      <c r="A123" s="437" t="s">
        <v>717</v>
      </c>
    </row>
    <row r="124" spans="1:1" x14ac:dyDescent="0.2">
      <c r="A124" s="437" t="s">
        <v>744</v>
      </c>
    </row>
    <row r="125" spans="1:1" x14ac:dyDescent="0.2">
      <c r="A125" s="437" t="s">
        <v>746</v>
      </c>
    </row>
  </sheetData>
  <sheetProtection algorithmName="SHA-512" hashValue="OTa0aS2vw8IioChEXo7Kk5bf+vRgmLrFIKmEnD1yEa+6aEo+fj3xY2xjzqq3VmcbaUmXy85GT5L/R8ysx0B02w==" saltValue="0SmhmdQe0wfbcOnA1vaQ6w==" spinCount="100000" sheet="1" objects="1" scenarios="1"/>
  <mergeCells count="14">
    <mergeCell ref="B1:I1"/>
    <mergeCell ref="J1:N1"/>
    <mergeCell ref="J2:K2"/>
    <mergeCell ref="L2:L3"/>
    <mergeCell ref="M2:M3"/>
    <mergeCell ref="N2:N3"/>
    <mergeCell ref="G2:G3"/>
    <mergeCell ref="H2:H3"/>
    <mergeCell ref="I2:I3"/>
    <mergeCell ref="A2:A3"/>
    <mergeCell ref="B2:B3"/>
    <mergeCell ref="C2:C3"/>
    <mergeCell ref="D2:E2"/>
    <mergeCell ref="F2:F3"/>
  </mergeCells>
  <dataValidations count="7">
    <dataValidation type="list" allowBlank="1" showInputMessage="1" showErrorMessage="1" sqref="F22:F23 F32:F54 F27 F29" xr:uid="{9CDF7303-3F11-4AE9-AABE-18286D2D296A}">
      <formula1>$T$5:$T$6</formula1>
    </dataValidation>
    <dataValidation type="list" allowBlank="1" showInputMessage="1" showErrorMessage="1" sqref="B58:B60 B34:B55" xr:uid="{80CD7AA4-6AED-4C91-AEF4-97BD822BFA05}">
      <formula1>$P$5:$P$10</formula1>
    </dataValidation>
    <dataValidation type="list" allowBlank="1" showInputMessage="1" showErrorMessage="1" sqref="D34:D53" xr:uid="{800E6B0B-AD9D-400A-8089-0662810C9C33}">
      <formula1>$Q$5:$Q$10</formula1>
    </dataValidation>
    <dataValidation type="list" allowBlank="1" showInputMessage="1" showErrorMessage="1" sqref="F5:F21 F30:F31 F24:F26 F28" xr:uid="{D0C0EBDC-E07F-4199-A3E7-15DE0DD4229A}">
      <formula1>$A$111:$A$114</formula1>
    </dataValidation>
    <dataValidation type="list" allowBlank="1" showInputMessage="1" showErrorMessage="1" sqref="D5:D33" xr:uid="{D85CC055-7F05-47EA-8C2A-15002A475BF3}">
      <formula1>$A$103:$A$109</formula1>
    </dataValidation>
    <dataValidation type="list" allowBlank="1" showInputMessage="1" showErrorMessage="1" sqref="A5:A33" xr:uid="{070BEC66-FB99-42BB-8251-3A3C307FA8FA}">
      <formula1>$A$116:$A$117</formula1>
    </dataValidation>
    <dataValidation type="list" allowBlank="1" showInputMessage="1" showErrorMessage="1" sqref="B5:B33" xr:uid="{22D96A01-9DDD-4D14-B9DB-50A7535BF1B3}">
      <formula1>$A$119:$A$125</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tabColor rgb="FF0070C0"/>
  </sheetPr>
  <dimension ref="A1:Q21"/>
  <sheetViews>
    <sheetView showGridLines="0" tabSelected="1" zoomScale="90" zoomScaleNormal="90" workbookViewId="0">
      <pane ySplit="2" topLeftCell="A3" activePane="bottomLeft" state="frozen"/>
      <selection activeCell="D12" sqref="D12"/>
      <selection pane="bottomLeft" activeCell="D12" sqref="D12"/>
    </sheetView>
  </sheetViews>
  <sheetFormatPr baseColWidth="10" defaultColWidth="11.42578125" defaultRowHeight="14.25" x14ac:dyDescent="0.2"/>
  <cols>
    <col min="1" max="1" width="11.42578125" style="2"/>
    <col min="2" max="2" width="21.5703125" style="2" customWidth="1"/>
    <col min="3" max="3" width="68.140625" style="2" customWidth="1"/>
    <col min="4" max="4" width="27" style="2" customWidth="1"/>
    <col min="5" max="5" width="139.140625" style="2" customWidth="1"/>
    <col min="6" max="16384" width="11.42578125" style="2"/>
  </cols>
  <sheetData>
    <row r="1" spans="1:17" ht="107.1" customHeight="1" thickBot="1" x14ac:dyDescent="0.3">
      <c r="A1" s="579" t="s">
        <v>545</v>
      </c>
      <c r="B1" s="580"/>
      <c r="C1" s="580"/>
      <c r="D1" s="580"/>
      <c r="E1" s="115"/>
      <c r="F1" s="111"/>
      <c r="G1" s="111"/>
      <c r="H1" s="111"/>
      <c r="I1" s="111"/>
      <c r="J1" s="111"/>
      <c r="K1" s="111"/>
      <c r="L1" s="111"/>
      <c r="M1" s="111"/>
      <c r="N1" s="116"/>
      <c r="O1" s="116"/>
      <c r="P1" s="116"/>
      <c r="Q1"/>
    </row>
    <row r="2" spans="1:17" s="365" customFormat="1" ht="35.25" customHeight="1" x14ac:dyDescent="0.3">
      <c r="A2" s="377" t="s">
        <v>546</v>
      </c>
      <c r="B2" s="378" t="s">
        <v>547</v>
      </c>
      <c r="C2" s="378" t="s">
        <v>548</v>
      </c>
      <c r="D2" s="378" t="s">
        <v>549</v>
      </c>
      <c r="E2" s="379" t="s">
        <v>550</v>
      </c>
    </row>
    <row r="3" spans="1:17" ht="155.44999999999999" customHeight="1" x14ac:dyDescent="0.2">
      <c r="A3" s="366">
        <f>0+1</f>
        <v>1</v>
      </c>
      <c r="B3" s="345" t="s">
        <v>551</v>
      </c>
      <c r="C3" s="367" t="s">
        <v>552</v>
      </c>
      <c r="D3" s="368" t="s">
        <v>553</v>
      </c>
      <c r="E3" s="369" t="s">
        <v>554</v>
      </c>
    </row>
    <row r="4" spans="1:17" ht="114.75" customHeight="1" x14ac:dyDescent="0.2">
      <c r="A4" s="366">
        <f t="shared" ref="A4:A15" si="0">+A3+1</f>
        <v>2</v>
      </c>
      <c r="B4" s="345" t="s">
        <v>551</v>
      </c>
      <c r="C4" s="367" t="s">
        <v>555</v>
      </c>
      <c r="D4" s="368" t="s">
        <v>174</v>
      </c>
      <c r="E4" s="369" t="s">
        <v>556</v>
      </c>
    </row>
    <row r="5" spans="1:17" ht="138" customHeight="1" x14ac:dyDescent="0.2">
      <c r="A5" s="366">
        <f t="shared" si="0"/>
        <v>3</v>
      </c>
      <c r="B5" s="345" t="s">
        <v>551</v>
      </c>
      <c r="C5" s="367" t="s">
        <v>552</v>
      </c>
      <c r="D5" s="368" t="s">
        <v>190</v>
      </c>
      <c r="E5" s="369" t="s">
        <v>557</v>
      </c>
    </row>
    <row r="6" spans="1:17" ht="270" x14ac:dyDescent="0.2">
      <c r="A6" s="366">
        <f t="shared" si="0"/>
        <v>4</v>
      </c>
      <c r="B6" s="345" t="s">
        <v>551</v>
      </c>
      <c r="C6" s="367" t="s">
        <v>558</v>
      </c>
      <c r="D6" s="368" t="s">
        <v>95</v>
      </c>
      <c r="E6" s="369" t="s">
        <v>559</v>
      </c>
    </row>
    <row r="7" spans="1:17" ht="120" x14ac:dyDescent="0.2">
      <c r="A7" s="366">
        <f t="shared" si="0"/>
        <v>5</v>
      </c>
      <c r="B7" s="345" t="s">
        <v>551</v>
      </c>
      <c r="C7" s="367" t="s">
        <v>560</v>
      </c>
      <c r="D7" s="368" t="s">
        <v>147</v>
      </c>
      <c r="E7" s="370" t="s">
        <v>561</v>
      </c>
    </row>
    <row r="8" spans="1:17" ht="75" x14ac:dyDescent="0.2">
      <c r="A8" s="366">
        <f>+A7+1</f>
        <v>6</v>
      </c>
      <c r="B8" s="345" t="s">
        <v>562</v>
      </c>
      <c r="C8" s="367" t="s">
        <v>552</v>
      </c>
      <c r="D8" s="368" t="s">
        <v>135</v>
      </c>
      <c r="E8" s="369" t="s">
        <v>563</v>
      </c>
    </row>
    <row r="9" spans="1:17" ht="165" x14ac:dyDescent="0.2">
      <c r="A9" s="366">
        <f>+A8+1</f>
        <v>7</v>
      </c>
      <c r="B9" s="345" t="s">
        <v>564</v>
      </c>
      <c r="C9" s="367" t="s">
        <v>565</v>
      </c>
      <c r="D9" s="345" t="s">
        <v>566</v>
      </c>
      <c r="E9" s="369" t="s">
        <v>567</v>
      </c>
    </row>
    <row r="10" spans="1:17" ht="75" x14ac:dyDescent="0.2">
      <c r="A10" s="366">
        <f t="shared" si="0"/>
        <v>8</v>
      </c>
      <c r="B10" s="345" t="s">
        <v>564</v>
      </c>
      <c r="C10" s="371" t="s">
        <v>565</v>
      </c>
      <c r="D10" s="345" t="s">
        <v>568</v>
      </c>
      <c r="E10" s="370" t="s">
        <v>569</v>
      </c>
    </row>
    <row r="11" spans="1:17" ht="60" x14ac:dyDescent="0.2">
      <c r="A11" s="366">
        <f t="shared" si="0"/>
        <v>9</v>
      </c>
      <c r="B11" s="345" t="s">
        <v>564</v>
      </c>
      <c r="C11" s="371" t="s">
        <v>558</v>
      </c>
      <c r="D11" s="345" t="s">
        <v>231</v>
      </c>
      <c r="E11" s="370" t="s">
        <v>570</v>
      </c>
    </row>
    <row r="12" spans="1:17" ht="75" x14ac:dyDescent="0.2">
      <c r="A12" s="366">
        <f t="shared" si="0"/>
        <v>10</v>
      </c>
      <c r="B12" s="345" t="s">
        <v>564</v>
      </c>
      <c r="C12" s="371" t="s">
        <v>571</v>
      </c>
      <c r="D12" s="345" t="s">
        <v>572</v>
      </c>
      <c r="E12" s="370" t="s">
        <v>573</v>
      </c>
    </row>
    <row r="13" spans="1:17" ht="225" customHeight="1" x14ac:dyDescent="0.2">
      <c r="A13" s="366">
        <f>+A12+1</f>
        <v>11</v>
      </c>
      <c r="B13" s="345" t="s">
        <v>564</v>
      </c>
      <c r="C13" s="371" t="s">
        <v>571</v>
      </c>
      <c r="D13" s="345" t="s">
        <v>163</v>
      </c>
      <c r="E13" s="370" t="s">
        <v>574</v>
      </c>
    </row>
    <row r="14" spans="1:17" ht="114" customHeight="1" x14ac:dyDescent="0.2">
      <c r="A14" s="366">
        <f>+A13+1</f>
        <v>12</v>
      </c>
      <c r="B14" s="345" t="s">
        <v>562</v>
      </c>
      <c r="C14" s="371" t="s">
        <v>571</v>
      </c>
      <c r="D14" s="345" t="s">
        <v>124</v>
      </c>
      <c r="E14" s="369" t="s">
        <v>575</v>
      </c>
    </row>
    <row r="15" spans="1:17" ht="93.6" customHeight="1" x14ac:dyDescent="0.2">
      <c r="A15" s="366">
        <f t="shared" si="0"/>
        <v>13</v>
      </c>
      <c r="B15" s="368" t="s">
        <v>576</v>
      </c>
      <c r="C15" s="367" t="s">
        <v>558</v>
      </c>
      <c r="D15" s="368" t="s">
        <v>577</v>
      </c>
      <c r="E15" s="369" t="s">
        <v>578</v>
      </c>
    </row>
    <row r="16" spans="1:17" ht="102.95" customHeight="1" x14ac:dyDescent="0.2">
      <c r="A16" s="366">
        <f>A15+1</f>
        <v>14</v>
      </c>
      <c r="B16" s="345" t="s">
        <v>562</v>
      </c>
      <c r="C16" s="371" t="s">
        <v>552</v>
      </c>
      <c r="D16" s="345" t="s">
        <v>315</v>
      </c>
      <c r="E16" s="370" t="s">
        <v>579</v>
      </c>
    </row>
    <row r="17" spans="1:5" ht="150.75" thickBot="1" x14ac:dyDescent="0.25">
      <c r="A17" s="372">
        <f>A16+1</f>
        <v>15</v>
      </c>
      <c r="B17" s="373" t="s">
        <v>576</v>
      </c>
      <c r="C17" s="374" t="s">
        <v>558</v>
      </c>
      <c r="D17" s="375" t="s">
        <v>302</v>
      </c>
      <c r="E17" s="376" t="s">
        <v>580</v>
      </c>
    </row>
    <row r="19" spans="1:5" ht="33" customHeight="1" thickBot="1" x14ac:dyDescent="0.25">
      <c r="A19" s="581" t="s">
        <v>581</v>
      </c>
      <c r="B19" s="581"/>
      <c r="C19" s="581"/>
      <c r="D19" s="581"/>
      <c r="E19" s="581"/>
    </row>
    <row r="20" spans="1:5" ht="409.5" customHeight="1" x14ac:dyDescent="0.2">
      <c r="A20" s="582"/>
      <c r="B20" s="583"/>
      <c r="C20" s="583"/>
      <c r="D20" s="583"/>
      <c r="E20" s="584"/>
    </row>
    <row r="21" spans="1:5" ht="198" customHeight="1" thickBot="1" x14ac:dyDescent="0.25">
      <c r="A21" s="585"/>
      <c r="B21" s="586"/>
      <c r="C21" s="586"/>
      <c r="D21" s="586"/>
      <c r="E21" s="587"/>
    </row>
  </sheetData>
  <sheetProtection algorithmName="SHA-512" hashValue="tHaEJimE2jLve2Nlox/4+WIJJs/L3UvjMCK41vZKUYV+Tr9kNr461U4zvswikXKOK10LYe4OWd+29FmBBCVl1w==" saltValue="abOO3lDL9meMQY3Jf1vuXQ==" spinCount="100000" sheet="1" objects="1" scenarios="1"/>
  <autoFilter ref="A2:E17" xr:uid="{4CA94736-76A7-48EE-B35D-4539F8D90DD1}"/>
  <mergeCells count="3">
    <mergeCell ref="A1:D1"/>
    <mergeCell ref="A19:E19"/>
    <mergeCell ref="A20:E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tabColor rgb="FF0070C0"/>
  </sheetPr>
  <dimension ref="A1:D64"/>
  <sheetViews>
    <sheetView tabSelected="1" workbookViewId="0">
      <selection activeCell="D12" sqref="D12"/>
    </sheetView>
  </sheetViews>
  <sheetFormatPr baseColWidth="10" defaultColWidth="10.85546875" defaultRowHeight="14.25" x14ac:dyDescent="0.2"/>
  <cols>
    <col min="1" max="1" width="3.140625" style="2" bestFit="1" customWidth="1"/>
    <col min="2" max="2" width="85.85546875" style="2" customWidth="1"/>
    <col min="3" max="3" width="4.42578125" style="2" customWidth="1"/>
    <col min="4" max="4" width="87.28515625" style="2" customWidth="1"/>
    <col min="5" max="16384" width="10.85546875" style="2"/>
  </cols>
  <sheetData>
    <row r="1" spans="1:4" ht="61.5" customHeight="1" thickBot="1" x14ac:dyDescent="0.25">
      <c r="A1" s="588" t="s">
        <v>582</v>
      </c>
      <c r="B1" s="589"/>
      <c r="C1" s="589"/>
      <c r="D1" s="114"/>
    </row>
    <row r="2" spans="1:4" ht="20.25" thickBot="1" x14ac:dyDescent="0.25">
      <c r="A2" s="590" t="s">
        <v>583</v>
      </c>
      <c r="B2" s="591"/>
      <c r="C2" s="590" t="s">
        <v>584</v>
      </c>
      <c r="D2" s="591"/>
    </row>
    <row r="3" spans="1:4" ht="15" x14ac:dyDescent="0.2">
      <c r="A3" s="394">
        <v>1</v>
      </c>
      <c r="B3" s="380" t="s">
        <v>585</v>
      </c>
      <c r="C3" s="394"/>
      <c r="D3" s="390"/>
    </row>
    <row r="4" spans="1:4" x14ac:dyDescent="0.2">
      <c r="A4" s="394">
        <v>2</v>
      </c>
      <c r="B4" s="381" t="s">
        <v>586</v>
      </c>
      <c r="C4" s="394">
        <v>1</v>
      </c>
      <c r="D4" s="381" t="s">
        <v>587</v>
      </c>
    </row>
    <row r="5" spans="1:4" x14ac:dyDescent="0.2">
      <c r="A5" s="394">
        <v>3</v>
      </c>
      <c r="B5" s="381" t="s">
        <v>588</v>
      </c>
      <c r="C5" s="394">
        <v>2</v>
      </c>
      <c r="D5" s="381" t="s">
        <v>589</v>
      </c>
    </row>
    <row r="6" spans="1:4" x14ac:dyDescent="0.2">
      <c r="A6" s="394">
        <v>4</v>
      </c>
      <c r="B6" s="381" t="s">
        <v>590</v>
      </c>
      <c r="C6" s="394">
        <v>3</v>
      </c>
      <c r="D6" s="381" t="s">
        <v>591</v>
      </c>
    </row>
    <row r="7" spans="1:4" x14ac:dyDescent="0.2">
      <c r="A7" s="394">
        <v>5</v>
      </c>
      <c r="B7" s="381" t="s">
        <v>592</v>
      </c>
      <c r="C7" s="394">
        <v>4</v>
      </c>
      <c r="D7" s="391" t="s">
        <v>593</v>
      </c>
    </row>
    <row r="8" spans="1:4" x14ac:dyDescent="0.2">
      <c r="A8" s="394">
        <v>6</v>
      </c>
      <c r="B8" s="382" t="s">
        <v>594</v>
      </c>
      <c r="C8" s="394">
        <v>5</v>
      </c>
      <c r="D8" s="391" t="s">
        <v>595</v>
      </c>
    </row>
    <row r="9" spans="1:4" x14ac:dyDescent="0.2">
      <c r="A9" s="394">
        <v>7</v>
      </c>
      <c r="B9" s="382" t="s">
        <v>596</v>
      </c>
      <c r="C9" s="394">
        <v>6</v>
      </c>
      <c r="D9" s="386" t="s">
        <v>597</v>
      </c>
    </row>
    <row r="10" spans="1:4" ht="25.5" x14ac:dyDescent="0.2">
      <c r="A10" s="394">
        <v>8</v>
      </c>
      <c r="B10" s="381" t="s">
        <v>598</v>
      </c>
      <c r="C10" s="394">
        <v>7</v>
      </c>
      <c r="D10" s="385" t="s">
        <v>599</v>
      </c>
    </row>
    <row r="11" spans="1:4" ht="25.5" x14ac:dyDescent="0.2">
      <c r="A11" s="394">
        <v>9</v>
      </c>
      <c r="B11" s="381" t="s">
        <v>600</v>
      </c>
      <c r="C11" s="394">
        <v>8</v>
      </c>
      <c r="D11" s="388" t="s">
        <v>601</v>
      </c>
    </row>
    <row r="12" spans="1:4" ht="25.5" x14ac:dyDescent="0.2">
      <c r="A12" s="394">
        <v>10</v>
      </c>
      <c r="B12" s="381" t="s">
        <v>602</v>
      </c>
      <c r="C12" s="394">
        <v>9</v>
      </c>
      <c r="D12" s="388" t="s">
        <v>603</v>
      </c>
    </row>
    <row r="13" spans="1:4" x14ac:dyDescent="0.2">
      <c r="A13" s="394">
        <v>11</v>
      </c>
      <c r="B13" s="382" t="s">
        <v>604</v>
      </c>
      <c r="C13" s="394">
        <v>10</v>
      </c>
      <c r="D13" s="385" t="s">
        <v>605</v>
      </c>
    </row>
    <row r="14" spans="1:4" ht="25.5" x14ac:dyDescent="0.2">
      <c r="A14" s="394">
        <v>12</v>
      </c>
      <c r="B14" s="382" t="s">
        <v>606</v>
      </c>
      <c r="C14" s="394">
        <v>11</v>
      </c>
      <c r="D14" s="385" t="s">
        <v>607</v>
      </c>
    </row>
    <row r="15" spans="1:4" x14ac:dyDescent="0.2">
      <c r="A15" s="394">
        <v>13</v>
      </c>
      <c r="B15" s="381" t="s">
        <v>608</v>
      </c>
      <c r="C15" s="394">
        <v>12</v>
      </c>
      <c r="D15" s="385" t="s">
        <v>609</v>
      </c>
    </row>
    <row r="16" spans="1:4" x14ac:dyDescent="0.2">
      <c r="A16" s="394">
        <v>14</v>
      </c>
      <c r="B16" s="381" t="s">
        <v>610</v>
      </c>
      <c r="C16" s="394">
        <v>13</v>
      </c>
      <c r="D16" s="385" t="s">
        <v>611</v>
      </c>
    </row>
    <row r="17" spans="1:4" x14ac:dyDescent="0.2">
      <c r="A17" s="394">
        <v>15</v>
      </c>
      <c r="B17" s="382" t="s">
        <v>612</v>
      </c>
      <c r="C17" s="394">
        <v>14</v>
      </c>
      <c r="D17" s="385" t="s">
        <v>613</v>
      </c>
    </row>
    <row r="18" spans="1:4" x14ac:dyDescent="0.2">
      <c r="A18" s="394">
        <v>16</v>
      </c>
      <c r="B18" s="383" t="s">
        <v>614</v>
      </c>
      <c r="C18" s="394">
        <v>15</v>
      </c>
      <c r="D18" s="385" t="s">
        <v>615</v>
      </c>
    </row>
    <row r="19" spans="1:4" ht="25.5" x14ac:dyDescent="0.2">
      <c r="A19" s="394">
        <v>17</v>
      </c>
      <c r="B19" s="382" t="s">
        <v>616</v>
      </c>
      <c r="C19" s="394">
        <v>16</v>
      </c>
      <c r="D19" s="388" t="s">
        <v>617</v>
      </c>
    </row>
    <row r="20" spans="1:4" x14ac:dyDescent="0.2">
      <c r="A20" s="394">
        <v>18</v>
      </c>
      <c r="B20" s="383" t="s">
        <v>618</v>
      </c>
      <c r="C20" s="394">
        <v>17</v>
      </c>
      <c r="D20" s="385" t="s">
        <v>619</v>
      </c>
    </row>
    <row r="21" spans="1:4" x14ac:dyDescent="0.2">
      <c r="A21" s="394">
        <v>19</v>
      </c>
      <c r="B21" s="384" t="s">
        <v>620</v>
      </c>
      <c r="C21" s="394">
        <v>18</v>
      </c>
      <c r="D21" s="388" t="s">
        <v>621</v>
      </c>
    </row>
    <row r="22" spans="1:4" x14ac:dyDescent="0.2">
      <c r="A22" s="394">
        <v>20</v>
      </c>
      <c r="B22" s="383" t="s">
        <v>622</v>
      </c>
      <c r="C22" s="394">
        <v>19</v>
      </c>
      <c r="D22" s="388" t="s">
        <v>623</v>
      </c>
    </row>
    <row r="23" spans="1:4" x14ac:dyDescent="0.2">
      <c r="A23" s="394">
        <v>21</v>
      </c>
      <c r="B23" s="381" t="s">
        <v>624</v>
      </c>
      <c r="C23" s="394">
        <v>20</v>
      </c>
      <c r="D23" s="388" t="s">
        <v>625</v>
      </c>
    </row>
    <row r="24" spans="1:4" x14ac:dyDescent="0.2">
      <c r="A24" s="394">
        <v>22</v>
      </c>
      <c r="B24" s="381" t="s">
        <v>626</v>
      </c>
      <c r="C24" s="394">
        <v>21</v>
      </c>
      <c r="D24" s="388" t="s">
        <v>627</v>
      </c>
    </row>
    <row r="25" spans="1:4" x14ac:dyDescent="0.2">
      <c r="A25" s="394">
        <v>23</v>
      </c>
      <c r="B25" s="381" t="s">
        <v>628</v>
      </c>
      <c r="C25" s="394">
        <v>22</v>
      </c>
      <c r="D25" s="388" t="s">
        <v>629</v>
      </c>
    </row>
    <row r="26" spans="1:4" x14ac:dyDescent="0.2">
      <c r="A26" s="394">
        <v>24</v>
      </c>
      <c r="B26" s="385" t="s">
        <v>630</v>
      </c>
      <c r="C26" s="394">
        <v>23</v>
      </c>
      <c r="D26" s="388" t="s">
        <v>631</v>
      </c>
    </row>
    <row r="27" spans="1:4" x14ac:dyDescent="0.2">
      <c r="A27" s="394">
        <v>25</v>
      </c>
      <c r="B27" s="381" t="s">
        <v>632</v>
      </c>
      <c r="C27" s="394">
        <v>24</v>
      </c>
      <c r="D27" s="388" t="s">
        <v>633</v>
      </c>
    </row>
    <row r="28" spans="1:4" x14ac:dyDescent="0.2">
      <c r="A28" s="394">
        <v>26</v>
      </c>
      <c r="B28" s="381" t="s">
        <v>634</v>
      </c>
      <c r="C28" s="394">
        <v>25</v>
      </c>
      <c r="D28" s="388" t="s">
        <v>635</v>
      </c>
    </row>
    <row r="29" spans="1:4" x14ac:dyDescent="0.2">
      <c r="A29" s="394">
        <v>27</v>
      </c>
      <c r="B29" s="381" t="s">
        <v>636</v>
      </c>
      <c r="C29" s="394">
        <v>26</v>
      </c>
      <c r="D29" s="385" t="s">
        <v>637</v>
      </c>
    </row>
    <row r="30" spans="1:4" x14ac:dyDescent="0.2">
      <c r="A30" s="394">
        <v>28</v>
      </c>
      <c r="B30" s="385" t="s">
        <v>638</v>
      </c>
      <c r="C30" s="394">
        <v>27</v>
      </c>
      <c r="D30" s="385" t="s">
        <v>639</v>
      </c>
    </row>
    <row r="31" spans="1:4" x14ac:dyDescent="0.2">
      <c r="A31" s="394">
        <v>29</v>
      </c>
      <c r="B31" s="381" t="s">
        <v>640</v>
      </c>
      <c r="C31" s="394">
        <v>28</v>
      </c>
      <c r="D31" s="388" t="s">
        <v>641</v>
      </c>
    </row>
    <row r="32" spans="1:4" ht="15" x14ac:dyDescent="0.2">
      <c r="A32" s="394">
        <v>30</v>
      </c>
      <c r="B32" s="381" t="s">
        <v>642</v>
      </c>
      <c r="C32" s="394"/>
      <c r="D32" s="392"/>
    </row>
    <row r="33" spans="1:4" ht="15" x14ac:dyDescent="0.2">
      <c r="A33" s="394">
        <v>31</v>
      </c>
      <c r="B33" s="381" t="s">
        <v>643</v>
      </c>
      <c r="C33" s="394"/>
      <c r="D33" s="392"/>
    </row>
    <row r="34" spans="1:4" ht="15" x14ac:dyDescent="0.2">
      <c r="A34" s="394">
        <v>32</v>
      </c>
      <c r="B34" s="384" t="s">
        <v>644</v>
      </c>
      <c r="C34" s="394"/>
      <c r="D34" s="392"/>
    </row>
    <row r="35" spans="1:4" ht="15" x14ac:dyDescent="0.2">
      <c r="A35" s="394">
        <v>33</v>
      </c>
      <c r="B35" s="386" t="s">
        <v>645</v>
      </c>
      <c r="C35" s="394"/>
      <c r="D35" s="392"/>
    </row>
    <row r="36" spans="1:4" ht="15" x14ac:dyDescent="0.2">
      <c r="A36" s="394">
        <v>34</v>
      </c>
      <c r="B36" s="387" t="s">
        <v>646</v>
      </c>
      <c r="C36" s="394"/>
      <c r="D36" s="392"/>
    </row>
    <row r="37" spans="1:4" ht="15" x14ac:dyDescent="0.2">
      <c r="A37" s="394">
        <v>35</v>
      </c>
      <c r="B37" s="388" t="s">
        <v>647</v>
      </c>
      <c r="C37" s="394"/>
      <c r="D37" s="392"/>
    </row>
    <row r="38" spans="1:4" ht="15.75" thickBot="1" x14ac:dyDescent="0.25">
      <c r="A38" s="395">
        <v>36</v>
      </c>
      <c r="B38" s="389" t="s">
        <v>648</v>
      </c>
      <c r="C38" s="395"/>
      <c r="D38" s="393"/>
    </row>
    <row r="39" spans="1:4" ht="14.45" customHeight="1" thickBot="1" x14ac:dyDescent="0.25">
      <c r="A39" s="590" t="s">
        <v>649</v>
      </c>
      <c r="B39" s="591"/>
      <c r="C39" s="590" t="s">
        <v>650</v>
      </c>
      <c r="D39" s="591"/>
    </row>
    <row r="40" spans="1:4" x14ac:dyDescent="0.2">
      <c r="A40" s="394">
        <v>1</v>
      </c>
      <c r="B40" s="396" t="s">
        <v>651</v>
      </c>
      <c r="C40" s="394">
        <v>1</v>
      </c>
      <c r="D40" s="396" t="s">
        <v>652</v>
      </c>
    </row>
    <row r="41" spans="1:4" x14ac:dyDescent="0.2">
      <c r="A41" s="394">
        <v>2</v>
      </c>
      <c r="B41" s="381" t="s">
        <v>653</v>
      </c>
      <c r="C41" s="394">
        <v>2</v>
      </c>
      <c r="D41" s="397" t="s">
        <v>654</v>
      </c>
    </row>
    <row r="42" spans="1:4" x14ac:dyDescent="0.2">
      <c r="A42" s="394">
        <v>3</v>
      </c>
      <c r="B42" s="381" t="s">
        <v>655</v>
      </c>
      <c r="C42" s="394">
        <v>3</v>
      </c>
      <c r="D42" s="397" t="s">
        <v>656</v>
      </c>
    </row>
    <row r="43" spans="1:4" x14ac:dyDescent="0.2">
      <c r="A43" s="394">
        <v>4</v>
      </c>
      <c r="B43" s="381" t="s">
        <v>657</v>
      </c>
      <c r="C43" s="394">
        <v>4</v>
      </c>
      <c r="D43" s="397" t="s">
        <v>658</v>
      </c>
    </row>
    <row r="44" spans="1:4" x14ac:dyDescent="0.2">
      <c r="A44" s="394">
        <v>5</v>
      </c>
      <c r="B44" s="381" t="s">
        <v>659</v>
      </c>
      <c r="C44" s="394">
        <v>5</v>
      </c>
      <c r="D44" s="397" t="s">
        <v>660</v>
      </c>
    </row>
    <row r="45" spans="1:4" x14ac:dyDescent="0.2">
      <c r="A45" s="394">
        <v>6</v>
      </c>
      <c r="B45" s="381" t="s">
        <v>661</v>
      </c>
      <c r="C45" s="394">
        <v>6</v>
      </c>
      <c r="D45" s="397" t="s">
        <v>662</v>
      </c>
    </row>
    <row r="46" spans="1:4" ht="25.5" x14ac:dyDescent="0.2">
      <c r="A46" s="394">
        <v>7</v>
      </c>
      <c r="B46" s="381" t="s">
        <v>663</v>
      </c>
      <c r="C46" s="394">
        <v>7</v>
      </c>
      <c r="D46" s="397" t="s">
        <v>664</v>
      </c>
    </row>
    <row r="47" spans="1:4" x14ac:dyDescent="0.2">
      <c r="A47" s="394">
        <v>8</v>
      </c>
      <c r="B47" s="381" t="s">
        <v>665</v>
      </c>
      <c r="C47" s="394">
        <v>8</v>
      </c>
      <c r="D47" s="397" t="s">
        <v>666</v>
      </c>
    </row>
    <row r="48" spans="1:4" x14ac:dyDescent="0.2">
      <c r="A48" s="394">
        <v>9</v>
      </c>
      <c r="B48" s="381" t="s">
        <v>667</v>
      </c>
      <c r="C48" s="394">
        <v>9</v>
      </c>
      <c r="D48" s="397" t="s">
        <v>668</v>
      </c>
    </row>
    <row r="49" spans="1:4" x14ac:dyDescent="0.2">
      <c r="A49" s="394">
        <v>10</v>
      </c>
      <c r="B49" s="381" t="s">
        <v>669</v>
      </c>
      <c r="C49" s="394">
        <v>10</v>
      </c>
      <c r="D49" s="397" t="s">
        <v>670</v>
      </c>
    </row>
    <row r="50" spans="1:4" x14ac:dyDescent="0.2">
      <c r="A50" s="394">
        <v>11</v>
      </c>
      <c r="B50" s="381" t="s">
        <v>671</v>
      </c>
      <c r="C50" s="394">
        <v>11</v>
      </c>
      <c r="D50" s="397" t="s">
        <v>672</v>
      </c>
    </row>
    <row r="51" spans="1:4" ht="25.5" x14ac:dyDescent="0.2">
      <c r="A51" s="394">
        <v>12</v>
      </c>
      <c r="B51" s="381" t="s">
        <v>673</v>
      </c>
      <c r="C51" s="394">
        <v>12</v>
      </c>
      <c r="D51" s="397" t="s">
        <v>674</v>
      </c>
    </row>
    <row r="52" spans="1:4" x14ac:dyDescent="0.2">
      <c r="A52" s="394">
        <v>13</v>
      </c>
      <c r="B52" s="381" t="s">
        <v>675</v>
      </c>
      <c r="C52" s="394">
        <v>13</v>
      </c>
      <c r="D52" s="397" t="s">
        <v>676</v>
      </c>
    </row>
    <row r="53" spans="1:4" x14ac:dyDescent="0.2">
      <c r="A53" s="394">
        <v>14</v>
      </c>
      <c r="B53" s="381" t="s">
        <v>677</v>
      </c>
      <c r="C53" s="394"/>
      <c r="D53" s="397"/>
    </row>
    <row r="54" spans="1:4" ht="15" x14ac:dyDescent="0.2">
      <c r="A54" s="394">
        <v>15</v>
      </c>
      <c r="B54" s="381" t="s">
        <v>678</v>
      </c>
      <c r="C54" s="394"/>
      <c r="D54" s="392"/>
    </row>
    <row r="55" spans="1:4" ht="15" x14ac:dyDescent="0.2">
      <c r="A55" s="394">
        <v>16</v>
      </c>
      <c r="B55" s="381" t="s">
        <v>679</v>
      </c>
      <c r="C55" s="394"/>
      <c r="D55" s="392"/>
    </row>
    <row r="56" spans="1:4" ht="15" x14ac:dyDescent="0.2">
      <c r="A56" s="394">
        <v>17</v>
      </c>
      <c r="B56" s="381" t="s">
        <v>680</v>
      </c>
      <c r="C56" s="394"/>
      <c r="D56" s="392"/>
    </row>
    <row r="57" spans="1:4" ht="15" x14ac:dyDescent="0.2">
      <c r="A57" s="394">
        <v>18</v>
      </c>
      <c r="B57" s="381" t="s">
        <v>681</v>
      </c>
      <c r="C57" s="394"/>
      <c r="D57" s="392"/>
    </row>
    <row r="58" spans="1:4" ht="15" x14ac:dyDescent="0.2">
      <c r="A58" s="394">
        <v>19</v>
      </c>
      <c r="B58" s="381" t="s">
        <v>682</v>
      </c>
      <c r="C58" s="394"/>
      <c r="D58" s="392"/>
    </row>
    <row r="59" spans="1:4" ht="15" x14ac:dyDescent="0.2">
      <c r="A59" s="394">
        <v>20</v>
      </c>
      <c r="B59" s="381" t="s">
        <v>683</v>
      </c>
      <c r="C59" s="394"/>
      <c r="D59" s="392"/>
    </row>
    <row r="60" spans="1:4" ht="15" x14ac:dyDescent="0.2">
      <c r="A60" s="394">
        <v>21</v>
      </c>
      <c r="B60" s="381" t="s">
        <v>684</v>
      </c>
      <c r="C60" s="394"/>
      <c r="D60" s="392"/>
    </row>
    <row r="61" spans="1:4" ht="15" x14ac:dyDescent="0.2">
      <c r="A61" s="394">
        <v>22</v>
      </c>
      <c r="B61" s="381" t="s">
        <v>685</v>
      </c>
      <c r="C61" s="394"/>
      <c r="D61" s="392"/>
    </row>
    <row r="62" spans="1:4" ht="15" x14ac:dyDescent="0.2">
      <c r="A62" s="394">
        <v>23</v>
      </c>
      <c r="B62" s="381" t="s">
        <v>686</v>
      </c>
      <c r="C62" s="394"/>
      <c r="D62" s="392"/>
    </row>
    <row r="63" spans="1:4" ht="15" x14ac:dyDescent="0.2">
      <c r="A63" s="394"/>
      <c r="B63" s="381"/>
      <c r="C63" s="394"/>
      <c r="D63" s="392"/>
    </row>
    <row r="64" spans="1:4" ht="15" thickBot="1" x14ac:dyDescent="0.25">
      <c r="A64" s="22"/>
      <c r="B64" s="23"/>
      <c r="C64" s="22"/>
      <c r="D64" s="23"/>
    </row>
  </sheetData>
  <sheetProtection algorithmName="SHA-512" hashValue="b8qhqATHlxt720BUHasYXVG+x+8+kYeQgJOsXcqLxUfkd9WEs5chHazekqgcsuSjqfGGt7ezkcqVsRcCf0EnLw==" saltValue="/P9KOd/PW00m9EXkmtJiUw==" spinCount="100000" sheet="1" objects="1" scenarios="1"/>
  <mergeCells count="5">
    <mergeCell ref="A1:C1"/>
    <mergeCell ref="A2:B2"/>
    <mergeCell ref="C2:D2"/>
    <mergeCell ref="A39:B39"/>
    <mergeCell ref="C39:D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tabColor theme="7" tint="0.79998168889431442"/>
  </sheetPr>
  <dimension ref="A1:F8"/>
  <sheetViews>
    <sheetView tabSelected="1" view="pageLayout" zoomScale="89" zoomScaleNormal="100" zoomScalePageLayoutView="89" workbookViewId="0">
      <selection activeCell="D12" sqref="D12"/>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ht="16.5" x14ac:dyDescent="0.2">
      <c r="A1" s="398" t="s">
        <v>687</v>
      </c>
      <c r="B1" s="399" t="s">
        <v>688</v>
      </c>
      <c r="C1" s="399" t="s">
        <v>689</v>
      </c>
      <c r="D1" s="399" t="s">
        <v>690</v>
      </c>
      <c r="E1" s="399" t="s">
        <v>691</v>
      </c>
      <c r="F1" s="400" t="s">
        <v>692</v>
      </c>
    </row>
    <row r="2" spans="1:6" ht="15" x14ac:dyDescent="0.25">
      <c r="A2" s="401" t="s">
        <v>693</v>
      </c>
      <c r="B2" s="402" t="s">
        <v>694</v>
      </c>
      <c r="C2" s="403">
        <v>43816</v>
      </c>
      <c r="D2" s="404" t="s">
        <v>695</v>
      </c>
      <c r="E2" s="404" t="s">
        <v>465</v>
      </c>
      <c r="F2" s="405" t="s">
        <v>696</v>
      </c>
    </row>
    <row r="3" spans="1:6" ht="15" x14ac:dyDescent="0.25">
      <c r="A3" s="401" t="s">
        <v>693</v>
      </c>
      <c r="B3" s="402" t="s">
        <v>697</v>
      </c>
      <c r="C3" s="403">
        <v>44235</v>
      </c>
      <c r="D3" s="404" t="s">
        <v>465</v>
      </c>
      <c r="E3" s="404" t="s">
        <v>465</v>
      </c>
      <c r="F3" s="405" t="s">
        <v>698</v>
      </c>
    </row>
    <row r="4" spans="1:6" ht="15" x14ac:dyDescent="0.25">
      <c r="A4" s="401" t="s">
        <v>693</v>
      </c>
      <c r="B4" s="402" t="s">
        <v>699</v>
      </c>
      <c r="C4" s="403">
        <v>44545</v>
      </c>
      <c r="D4" s="404" t="s">
        <v>700</v>
      </c>
      <c r="E4" s="404" t="s">
        <v>465</v>
      </c>
      <c r="F4" s="405" t="s">
        <v>701</v>
      </c>
    </row>
    <row r="5" spans="1:6" ht="15" x14ac:dyDescent="0.25">
      <c r="A5" s="406"/>
      <c r="B5" s="407"/>
      <c r="C5" s="408"/>
      <c r="D5" s="408"/>
      <c r="E5" s="408"/>
      <c r="F5" s="409"/>
    </row>
    <row r="6" spans="1:6" ht="15" x14ac:dyDescent="0.25">
      <c r="A6" s="406"/>
      <c r="B6" s="407"/>
      <c r="C6" s="408"/>
      <c r="D6" s="408"/>
      <c r="E6" s="408"/>
      <c r="F6" s="409"/>
    </row>
    <row r="7" spans="1:6" ht="15" x14ac:dyDescent="0.25">
      <c r="A7" s="406"/>
      <c r="B7" s="407"/>
      <c r="C7" s="408"/>
      <c r="D7" s="408"/>
      <c r="E7" s="408"/>
      <c r="F7" s="409"/>
    </row>
    <row r="8" spans="1:6" ht="15" thickBot="1" x14ac:dyDescent="0.25">
      <c r="A8" s="45"/>
      <c r="B8" s="48"/>
      <c r="C8" s="46"/>
      <c r="D8" s="46"/>
      <c r="E8" s="46"/>
      <c r="F8" s="47"/>
    </row>
  </sheetData>
  <sheetProtection algorithmName="SHA-512" hashValue="pYrWAVNRwAMjKHbZoqhK/Jx9gTj5bCt/mekdubgPtQZaUAIK1CaxcU8vi6fkYEAPWtRbs7GvubfjAE2UmABlFA==" saltValue="QeebqOjts3s6sxqdIDQOjg==" spinCount="100000" sheet="1" objects="1" scenarios="1"/>
  <pageMargins left="0.57350187265917607" right="0.25" top="1.2083333333333333" bottom="1.1938202247191012" header="0.3" footer="0.3"/>
  <pageSetup orientation="landscape" r:id="rId1"/>
  <headerFooter>
    <oddHeader>&amp;L&amp;"Geomanist Bold,Normal"&amp;12CONTROL DE CAMBIOS DEL FORMATO&amp;11
&amp;"Geomanist Light,Normal"&amp;12CCE-DES-FM-15
&amp;G&amp;R&amp;G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702</v>
      </c>
      <c r="E3" s="1" t="s">
        <v>703</v>
      </c>
      <c r="G3" s="1" t="s">
        <v>704</v>
      </c>
      <c r="I3" s="1" t="s">
        <v>86</v>
      </c>
    </row>
    <row r="4" spans="2:9" x14ac:dyDescent="0.25">
      <c r="B4" t="s">
        <v>705</v>
      </c>
      <c r="E4" t="s">
        <v>706</v>
      </c>
      <c r="G4" t="s">
        <v>98</v>
      </c>
      <c r="I4" t="s">
        <v>707</v>
      </c>
    </row>
    <row r="5" spans="2:9" x14ac:dyDescent="0.25">
      <c r="B5" t="s">
        <v>101</v>
      </c>
      <c r="E5" t="s">
        <v>708</v>
      </c>
      <c r="G5" t="s">
        <v>709</v>
      </c>
      <c r="I5" t="s">
        <v>104</v>
      </c>
    </row>
    <row r="6" spans="2:9" x14ac:dyDescent="0.25">
      <c r="B6" t="s">
        <v>710</v>
      </c>
      <c r="E6" t="s">
        <v>100</v>
      </c>
      <c r="G6" t="s">
        <v>711</v>
      </c>
      <c r="I6" t="s">
        <v>712</v>
      </c>
    </row>
    <row r="7" spans="2:9" x14ac:dyDescent="0.25">
      <c r="B7" t="s">
        <v>713</v>
      </c>
      <c r="G7" t="s">
        <v>233</v>
      </c>
    </row>
    <row r="8" spans="2:9" x14ac:dyDescent="0.25">
      <c r="G8" t="s">
        <v>714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2022</vt:lpstr>
      <vt:lpstr>Seguimiento PAI</vt:lpstr>
      <vt:lpstr>Control de Ajustes PAI</vt:lpstr>
      <vt:lpstr>Objetivos Estratégicos</vt:lpstr>
      <vt:lpstr>DOFA 2022</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2022-04-18T21:42:39Z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